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inffss1\Orgaos1\SETOP\SCT\DEQ\PROJETO PADRÃO\QUADRA POLIESPORTIVA OFICIAL\Sem alambrado\"/>
    </mc:Choice>
  </mc:AlternateContent>
  <bookViews>
    <workbookView xWindow="-15" yWindow="45" windowWidth="10920" windowHeight="10020"/>
  </bookViews>
  <sheets>
    <sheet name="PLAN ORÇ" sheetId="6" r:id="rId1"/>
    <sheet name="MM CALC" sheetId="21" r:id="rId2"/>
    <sheet name="CRON" sheetId="7" r:id="rId3"/>
  </sheets>
  <externalReferences>
    <externalReference r:id="rId4"/>
  </externalReferences>
  <definedNames>
    <definedName name="_xlnm._FilterDatabase" localSheetId="2" hidden="1">CRON!$A$8:$I$8</definedName>
    <definedName name="_xlnm._FilterDatabase" localSheetId="1" hidden="1">'MM CALC'!$A$7:$G$31</definedName>
    <definedName name="_xlnm._FilterDatabase" localSheetId="0" hidden="1">'PLAN ORÇ'!$A$11:$I$36</definedName>
    <definedName name="_xlnm.Print_Area" localSheetId="2">CRON!$A$1:$G$31</definedName>
    <definedName name="_xlnm.Print_Area" localSheetId="1">'MM CALC'!$A$1:$G$39</definedName>
    <definedName name="_xlnm.Print_Area" localSheetId="0">'PLAN ORÇ'!$A$1:$I$46</definedName>
    <definedName name="_xlnm.Database">TEXT([1]Dados!$G$29,"mm-aaaa")</definedName>
    <definedName name="Fonte" localSheetId="1">'MM CALC'!#REF!</definedName>
    <definedName name="Fonte">'PLAN ORÇ'!$I1</definedName>
    <definedName name="nao" localSheetId="1">#REF!</definedName>
    <definedName name="nao">#REF!</definedName>
    <definedName name="_xlnm.Print_Titles" localSheetId="1">'MM CALC'!$1:$8</definedName>
    <definedName name="_xlnm.Print_Titles" localSheetId="0">'PLAN ORÇ'!$1:$10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6" i="6" l="1"/>
  <c r="I34" i="6"/>
  <c r="I30" i="6"/>
  <c r="I26" i="6"/>
  <c r="I22" i="6"/>
  <c r="I17" i="6"/>
  <c r="I13" i="6"/>
  <c r="F19" i="21" l="1"/>
  <c r="F14" i="21"/>
  <c r="F15" i="21"/>
  <c r="F16" i="21"/>
  <c r="F17" i="21"/>
  <c r="F21" i="6"/>
  <c r="H21" i="6"/>
  <c r="A21" i="6"/>
  <c r="B21" i="6"/>
  <c r="C21" i="6"/>
  <c r="D21" i="6"/>
  <c r="E21" i="6"/>
  <c r="I21" i="6" l="1"/>
  <c r="F25" i="21"/>
  <c r="F23" i="21"/>
  <c r="F27" i="6" s="1"/>
  <c r="F24" i="21"/>
  <c r="A28" i="6"/>
  <c r="B28" i="6"/>
  <c r="C28" i="6"/>
  <c r="D28" i="6"/>
  <c r="E28" i="6"/>
  <c r="F28" i="6"/>
  <c r="A29" i="6"/>
  <c r="B29" i="6"/>
  <c r="C29" i="6"/>
  <c r="D29" i="6"/>
  <c r="E29" i="6"/>
  <c r="F29" i="6"/>
  <c r="H33" i="6"/>
  <c r="H32" i="6"/>
  <c r="H31" i="6"/>
  <c r="H29" i="6"/>
  <c r="H28" i="6"/>
  <c r="H27" i="6"/>
  <c r="H25" i="6"/>
  <c r="H24" i="6"/>
  <c r="H23" i="6"/>
  <c r="H20" i="6"/>
  <c r="H19" i="6"/>
  <c r="H18" i="6"/>
  <c r="H16" i="6"/>
  <c r="H15" i="6"/>
  <c r="H35" i="6"/>
  <c r="H14" i="6"/>
  <c r="A15" i="6"/>
  <c r="B15" i="6"/>
  <c r="C15" i="6"/>
  <c r="D15" i="6"/>
  <c r="E15" i="6"/>
  <c r="A16" i="6"/>
  <c r="B16" i="6"/>
  <c r="C16" i="6"/>
  <c r="D16" i="6"/>
  <c r="E16" i="6"/>
  <c r="A17" i="6"/>
  <c r="A11" i="7" s="1"/>
  <c r="D17" i="6"/>
  <c r="B11" i="7" s="1"/>
  <c r="A18" i="6"/>
  <c r="B18" i="6"/>
  <c r="C18" i="6"/>
  <c r="D18" i="6"/>
  <c r="E18" i="6"/>
  <c r="A19" i="6"/>
  <c r="B19" i="6"/>
  <c r="C19" i="6"/>
  <c r="D19" i="6"/>
  <c r="E19" i="6"/>
  <c r="A20" i="6"/>
  <c r="B20" i="6"/>
  <c r="C20" i="6"/>
  <c r="D20" i="6"/>
  <c r="E20" i="6"/>
  <c r="A22" i="6"/>
  <c r="A13" i="7" s="1"/>
  <c r="D22" i="6"/>
  <c r="B13" i="7" s="1"/>
  <c r="A23" i="6"/>
  <c r="B23" i="6"/>
  <c r="C23" i="6"/>
  <c r="D23" i="6"/>
  <c r="E23" i="6"/>
  <c r="A24" i="6"/>
  <c r="B24" i="6"/>
  <c r="C24" i="6"/>
  <c r="D24" i="6"/>
  <c r="E24" i="6"/>
  <c r="A25" i="6"/>
  <c r="B25" i="6"/>
  <c r="C25" i="6"/>
  <c r="D25" i="6"/>
  <c r="E25" i="6"/>
  <c r="A26" i="6"/>
  <c r="A15" i="7" s="1"/>
  <c r="D26" i="6"/>
  <c r="B15" i="7" s="1"/>
  <c r="A27" i="6"/>
  <c r="B27" i="6"/>
  <c r="C27" i="6"/>
  <c r="D27" i="6"/>
  <c r="E27" i="6"/>
  <c r="A30" i="6"/>
  <c r="A17" i="7" s="1"/>
  <c r="D30" i="6"/>
  <c r="B17" i="7" s="1"/>
  <c r="A31" i="6"/>
  <c r="B31" i="6"/>
  <c r="C31" i="6"/>
  <c r="D31" i="6"/>
  <c r="E31" i="6"/>
  <c r="F31" i="6"/>
  <c r="A32" i="6"/>
  <c r="B32" i="6"/>
  <c r="C32" i="6"/>
  <c r="D32" i="6"/>
  <c r="E32" i="6"/>
  <c r="F32" i="6"/>
  <c r="A33" i="6"/>
  <c r="B33" i="6"/>
  <c r="C33" i="6"/>
  <c r="D33" i="6"/>
  <c r="E33" i="6"/>
  <c r="F33" i="6"/>
  <c r="F31" i="21"/>
  <c r="F21" i="21"/>
  <c r="F25" i="6" s="1"/>
  <c r="F20" i="6"/>
  <c r="F19" i="6"/>
  <c r="F18" i="6"/>
  <c r="F23" i="6"/>
  <c r="F20" i="21"/>
  <c r="F24" i="6" s="1"/>
  <c r="F11" i="21"/>
  <c r="F15" i="6" s="1"/>
  <c r="F12" i="21"/>
  <c r="F16" i="6" s="1"/>
  <c r="I19" i="6" l="1"/>
  <c r="I23" i="6"/>
  <c r="I25" i="6"/>
  <c r="I28" i="6"/>
  <c r="I32" i="6"/>
  <c r="I16" i="6"/>
  <c r="I15" i="6"/>
  <c r="I18" i="6"/>
  <c r="I20" i="6"/>
  <c r="I24" i="6"/>
  <c r="I27" i="6"/>
  <c r="I29" i="6"/>
  <c r="I31" i="6"/>
  <c r="I33" i="6"/>
  <c r="D14" i="6"/>
  <c r="C12" i="7" l="1"/>
  <c r="C18" i="7"/>
  <c r="F18" i="7" s="1"/>
  <c r="C16" i="7"/>
  <c r="F16" i="7" s="1"/>
  <c r="C14" i="7"/>
  <c r="E14" i="7" s="1"/>
  <c r="E22" i="7" s="1"/>
  <c r="A5" i="7"/>
  <c r="A6" i="7"/>
  <c r="G6" i="7"/>
  <c r="A6" i="6" l="1"/>
  <c r="D28" i="7" l="1"/>
  <c r="D27" i="7"/>
  <c r="B28" i="7"/>
  <c r="B27" i="7"/>
  <c r="A34" i="6"/>
  <c r="A19" i="7" s="1"/>
  <c r="A35" i="6"/>
  <c r="B35" i="6"/>
  <c r="C35" i="6"/>
  <c r="F35" i="6"/>
  <c r="I35" i="6" s="1"/>
  <c r="C20" i="7" s="1"/>
  <c r="E5" i="6"/>
  <c r="G43" i="6"/>
  <c r="G42" i="6"/>
  <c r="D43" i="6"/>
  <c r="D42" i="6"/>
  <c r="D12" i="7" l="1"/>
  <c r="A13" i="6"/>
  <c r="A9" i="7" s="1"/>
  <c r="D13" i="6"/>
  <c r="B9" i="7" s="1"/>
  <c r="D34" i="6" l="1"/>
  <c r="B19" i="7" s="1"/>
  <c r="D35" i="6"/>
  <c r="E35" i="6"/>
  <c r="F14" i="6" l="1"/>
  <c r="I14" i="6" s="1"/>
  <c r="A7" i="6"/>
  <c r="A5" i="6"/>
  <c r="A7" i="7"/>
  <c r="C10" i="7" l="1"/>
  <c r="C22" i="7" s="1"/>
  <c r="G18" i="7"/>
  <c r="D10" i="7" l="1"/>
  <c r="D22" i="7" s="1"/>
  <c r="F6" i="7"/>
  <c r="G12" i="7"/>
  <c r="F15" i="7" l="1"/>
  <c r="C19" i="7"/>
  <c r="C9" i="7"/>
  <c r="G16" i="7"/>
  <c r="G14" i="7"/>
  <c r="E14" i="6" l="1"/>
  <c r="C14" i="6"/>
  <c r="B14" i="6"/>
  <c r="A14" i="6"/>
  <c r="G10" i="7" l="1"/>
  <c r="F20" i="7"/>
  <c r="F19" i="7" l="1"/>
  <c r="G19" i="7" s="1"/>
  <c r="F22" i="7"/>
  <c r="G22" i="7" s="1"/>
  <c r="D9" i="7"/>
  <c r="C17" i="7"/>
  <c r="C15" i="7"/>
  <c r="C13" i="7"/>
  <c r="D11" i="7"/>
  <c r="G11" i="7" s="1"/>
  <c r="G20" i="7"/>
  <c r="F17" i="7"/>
  <c r="F21" i="7" s="1"/>
  <c r="E13" i="7"/>
  <c r="E21" i="7" s="1"/>
  <c r="C11" i="7"/>
  <c r="C21" i="7" l="1"/>
  <c r="G9" i="7"/>
  <c r="D21" i="7"/>
  <c r="G21" i="7" s="1"/>
  <c r="G15" i="7"/>
  <c r="G17" i="7"/>
  <c r="G13" i="7" l="1"/>
</calcChain>
</file>

<file path=xl/sharedStrings.xml><?xml version="1.0" encoding="utf-8"?>
<sst xmlns="http://schemas.openxmlformats.org/spreadsheetml/2006/main" count="162" uniqueCount="111">
  <si>
    <t>ITEM</t>
  </si>
  <si>
    <t>DESCRIÇÃO</t>
  </si>
  <si>
    <t>CÓDIGO</t>
  </si>
  <si>
    <t>DIRETA</t>
  </si>
  <si>
    <t>INDIRETA</t>
  </si>
  <si>
    <t>(    )</t>
  </si>
  <si>
    <t>UND.</t>
  </si>
  <si>
    <t>QUANT.</t>
  </si>
  <si>
    <t>TOTAL</t>
  </si>
  <si>
    <t>FONTE</t>
  </si>
  <si>
    <t>4.1</t>
  </si>
  <si>
    <t>1.1</t>
  </si>
  <si>
    <t>2.1</t>
  </si>
  <si>
    <t>3.1</t>
  </si>
  <si>
    <t>(  X  )</t>
  </si>
  <si>
    <t xml:space="preserve">FORMA DE
EXECUÇÃO: </t>
  </si>
  <si>
    <t>UNITÁRIO
 S/ BDI</t>
  </si>
  <si>
    <t>UNITÁRIO
C/ BDI</t>
  </si>
  <si>
    <t>FÓRMULA/MEMÓRIA</t>
  </si>
  <si>
    <t>MÊS 01</t>
  </si>
  <si>
    <t>MÊS 02</t>
  </si>
  <si>
    <t>5.1</t>
  </si>
  <si>
    <t>5.2</t>
  </si>
  <si>
    <t>6.1</t>
  </si>
  <si>
    <t>1.2</t>
  </si>
  <si>
    <t>4.2</t>
  </si>
  <si>
    <t>4.3</t>
  </si>
  <si>
    <t>LOCAÇÃO DA OBRA (GABARITO)</t>
  </si>
  <si>
    <t>m²</t>
  </si>
  <si>
    <t xml:space="preserve">BDI = </t>
  </si>
  <si>
    <t>3.2</t>
  </si>
  <si>
    <t>___________________________________________________</t>
  </si>
  <si>
    <t>-</t>
  </si>
  <si>
    <t>5.3</t>
  </si>
  <si>
    <t>SEINFRA</t>
  </si>
  <si>
    <t>ED-50152</t>
  </si>
  <si>
    <t>ED-50273</t>
  </si>
  <si>
    <t>ED-49810</t>
  </si>
  <si>
    <t>ED-50266</t>
  </si>
  <si>
    <t>FÍSICO/
FINANCEIRO</t>
  </si>
  <si>
    <r>
      <t xml:space="preserve">PREFEITURA MUNICIPAL DE </t>
    </r>
    <r>
      <rPr>
        <b/>
        <sz val="10"/>
        <color rgb="FFFF0000"/>
        <rFont val="Arial"/>
        <family val="2"/>
      </rPr>
      <t>XXXXX</t>
    </r>
  </si>
  <si>
    <r>
      <t xml:space="preserve">LOCAL: </t>
    </r>
    <r>
      <rPr>
        <b/>
        <sz val="10"/>
        <color rgb="FFFF0000"/>
        <rFont val="Arial"/>
        <family val="2"/>
      </rPr>
      <t>RUA/AVENIDA XXXXX, N</t>
    </r>
    <r>
      <rPr>
        <b/>
        <sz val="10"/>
        <color rgb="FFFF0000"/>
        <rFont val="Calibri"/>
        <family val="2"/>
      </rPr>
      <t>º</t>
    </r>
    <r>
      <rPr>
        <b/>
        <sz val="8"/>
        <color rgb="FFFF0000"/>
        <rFont val="Arial"/>
        <family val="2"/>
      </rPr>
      <t xml:space="preserve"> XXX</t>
    </r>
    <r>
      <rPr>
        <b/>
        <sz val="10"/>
        <color rgb="FFFF0000"/>
        <rFont val="Arial"/>
        <family val="2"/>
      </rPr>
      <t>, BAIRRO XXX - CIDADE XXXX, MINAS GERAIS</t>
    </r>
  </si>
  <si>
    <t>MEMÓRIA DE CÁLCULO</t>
  </si>
  <si>
    <r>
      <t>DATA:</t>
    </r>
    <r>
      <rPr>
        <b/>
        <sz val="10"/>
        <color rgb="FFFF0000"/>
        <rFont val="Arial"/>
        <family val="2"/>
      </rPr>
      <t xml:space="preserve"> XX/XX/XXXX</t>
    </r>
  </si>
  <si>
    <t>Nome do profissional responsável</t>
  </si>
  <si>
    <t xml:space="preserve">Engenheiro Civil? Arquiteto? CREA? CAU? nº XXXXXX/D </t>
  </si>
  <si>
    <t>Nome do Prefeito</t>
  </si>
  <si>
    <r>
      <rPr>
        <sz val="8"/>
        <rFont val="Calibri"/>
        <family val="2"/>
        <scheme val="minor"/>
      </rPr>
      <t>Prefeito Municipal</t>
    </r>
    <r>
      <rPr>
        <sz val="8"/>
        <color rgb="FFFF0000"/>
        <rFont val="Calibri"/>
        <family val="2"/>
        <scheme val="minor"/>
      </rPr>
      <t xml:space="preserve"> de XXXX</t>
    </r>
  </si>
  <si>
    <t>PLANILHA ORÇAMENTÁRIA DE CUSTOS</t>
  </si>
  <si>
    <t>CDIGO</t>
  </si>
  <si>
    <t>2.2</t>
  </si>
  <si>
    <t>2.3</t>
  </si>
  <si>
    <t>3.3</t>
  </si>
  <si>
    <t>SERVIÇOS PRELIMINARES</t>
  </si>
  <si>
    <t>TRABALHOS EM TERRA</t>
  </si>
  <si>
    <t>ESCAVAÇÃO MANUAL DE VALAS H &lt;= 1,50 M</t>
  </si>
  <si>
    <t>FORMA E DESFORMA DE TÁBUA E SARRAFO, REAPROVEITAMENTO (3X) (FUNDAÇÃO)</t>
  </si>
  <si>
    <t>PISOS</t>
  </si>
  <si>
    <t>PINTURA</t>
  </si>
  <si>
    <t>LIMPEZA DE OBRA</t>
  </si>
  <si>
    <t>uma unidade</t>
  </si>
  <si>
    <t>u</t>
  </si>
  <si>
    <t>m</t>
  </si>
  <si>
    <t>LIMPEZA FINAL PARA ENTREGA DA OBRA</t>
  </si>
  <si>
    <t xml:space="preserve">Adotado BDI "CONSTRUÇÃO DE EDIFÍCIOS" da planilha de preços SEINFRA/REGIÃO XXXX MÊS/ANO SEM? COM? DESONERAÇÃO </t>
  </si>
  <si>
    <t>PRAZO DE EXECUÇÃO: XX MESES</t>
  </si>
  <si>
    <t>VALOR:</t>
  </si>
  <si>
    <t>CRONOGRAMA FÍSICO-FINANCEIRO</t>
  </si>
  <si>
    <t>FORNECIMENTO E COLOCAÇÃO DE PLACA DE OBRA EM CHAPA GALVANIZADA (3,00 X 1,5 0 M) - EM CHAPA GALVANIZADA 0,26 AFIXADAS COM REBITES 540 E PARAFUSOS 3/8, EM ESTRUTURA METÁLICA VIGA U 2" ENRIJECIDA COM METALON 20 X 20, SUPORTE EM EUCALIPTO AUTOCLAVADO PINTADAS</t>
  </si>
  <si>
    <r>
      <t>REGIÃO/MÊS DE REFERÊNCIA:</t>
    </r>
    <r>
      <rPr>
        <b/>
        <sz val="10"/>
        <color rgb="FFFF0000"/>
        <rFont val="Arial"/>
        <family val="2"/>
      </rPr>
      <t xml:space="preserve"> SEINFRA/REGIÃO XXXX MÊS/ANO SEM? COM? DESONERAÇÃO</t>
    </r>
  </si>
  <si>
    <t>OBRA: CONSTRUÇÃO DE QUADRA POLIESPORTIVA OFICIAL SEM ALAMBRADO</t>
  </si>
  <si>
    <t>EQUIPAMENTOS ESPORTIVOS</t>
  </si>
  <si>
    <t>1.3</t>
  </si>
  <si>
    <t>ED-50703</t>
  </si>
  <si>
    <t>LIMPEZA DO TERRENO, INCLUSIVE CAPINA, RASTELAMENTO COM AFASTAMENTO ATÉ 20M E QUEIMA CONTROLADA</t>
  </si>
  <si>
    <t>ED-49813</t>
  </si>
  <si>
    <t>LASTRO DE BRITA 2 OU 3 APILOADO MANUALMENTE</t>
  </si>
  <si>
    <r>
      <t>m</t>
    </r>
    <r>
      <rPr>
        <sz val="8"/>
        <color indexed="8"/>
        <rFont val="Calibri"/>
        <family val="2"/>
      </rPr>
      <t>³</t>
    </r>
  </si>
  <si>
    <t>ED-51110</t>
  </si>
  <si>
    <t>(44,00 X 26,00) - medidas do piso da quadra a executar conforme projeto</t>
  </si>
  <si>
    <t>(46,00 X 28,00) - medidas do piso da quadra conforme projeto acrescidas 1,00 metros para cada lado</t>
  </si>
  <si>
    <t>(44,00 X 26,00 X 0,05) - medidas do piso da quadra conforme projeto multiplicado por 5cm de espessura</t>
  </si>
  <si>
    <t>(44,00 X 26,00 X 0,06) - medidas do piso da quadra conforme projeto multiplicado por 6cm de espessura</t>
  </si>
  <si>
    <t>ED-51131</t>
  </si>
  <si>
    <t>CARGA DE MATERIAL DE QUALQUER NATUREZA SOBRE CAMINHÃO - MANUAL</t>
  </si>
  <si>
    <t>ED-51127</t>
  </si>
  <si>
    <t>TRANSPORTE DE MATERIAL DE QUALQUER NATUREZA EM CAMINHÃO DMT &lt;= 1 KM (DENTRO DO PERÍMETRO URBANO)</t>
  </si>
  <si>
    <t>ED-49569</t>
  </si>
  <si>
    <t>TRAVE DE GOL EM TUBO GALVANIZADO PARA QUADRA, INCLUSIVE REDE E PINTURA</t>
  </si>
  <si>
    <t>ED-49572</t>
  </si>
  <si>
    <t>REDE DE VÔLEI COM MASTRO EM TUBO GALVANIZADO SEM PEDESTAL</t>
  </si>
  <si>
    <t>cj</t>
  </si>
  <si>
    <t>ED-49574</t>
  </si>
  <si>
    <t>TABELA DE BASQUETE EM POSTE METÁLICO E SUPORTE DE PISO</t>
  </si>
  <si>
    <t>para atender às modalidades futsal e handbol</t>
  </si>
  <si>
    <t>para atender à modalidade vôlei</t>
  </si>
  <si>
    <t>para atender à modalidade basquete</t>
  </si>
  <si>
    <t>ED-50460</t>
  </si>
  <si>
    <t>PINTURA ACRÍLICA PARA PISO EM FAIXA DE DEMARCAÇÃO DE QUADRA, DUAS (2) DEMÃOS, FAIXA COM LARGURA DE 5 CM</t>
  </si>
  <si>
    <t>(18,00 X 2) + (9,00 X 4) - demarcação da modalidade vôlei conforme projeto</t>
  </si>
  <si>
    <t xml:space="preserve">(40,00 X 2) + (20,00 X 2) + (25,00 X 2) + ((9,41 + 4,90 + 9,41) X 2) + (0,15 X 2) + (1,00 X 2) + (0,35 X 4) + (3,1416 X 0,15 X 3) + (2 X 3,1416 X 1,80) + (2 X 3,1416 X 3,00) + (0,125 X 4) - demarcação das modalidades futsal &amp; handebol conforme projeto </t>
  </si>
  <si>
    <t>(28,00 X 2) + (15,00 X 2) + ((3,00 + 18,25 + 3,00) X 2) + ((5,80 + 4,90 + 5,80) X 2) + ((0,375 + 4,01 + 0,375) X 2) + (5,65 X 2) + (0,10 X 6 X 2) + (0,40 X 2) - demarcação da modalidade basquete conforme projeto</t>
  </si>
  <si>
    <t>ED-50596</t>
  </si>
  <si>
    <t>LAJE DE TRANSIÇÃO E = 8 CM, FCK = 18 MPA USINADO (MECANIZADO), INCLUSIVE TELA 0,97 KG/M2 E ACABAMENTO NIVEL ZERO</t>
  </si>
  <si>
    <t>(44,00 + 44,00 + 26,00 + 26,00) X 0,07 - medidas do piso da quadra conforme projeto multiplicado por 7cm de altura</t>
  </si>
  <si>
    <t>2.4</t>
  </si>
  <si>
    <t>ED-51094</t>
  </si>
  <si>
    <t>APILOAMENTO DO FUNDO DE VALAS COM PLACA</t>
  </si>
  <si>
    <t>(44,00 X 26,00) - medidas do piso da quadra conforme projeto</t>
  </si>
  <si>
    <t>ISS
X,XX%</t>
  </si>
  <si>
    <t>MÊS 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</si>
</sst>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&quot;R$&quot;\ #,##0.00"/>
    <numFmt numFmtId="166" formatCode="&quot;R$&quot;\ #,##0.000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Calibri"/>
      <family val="2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7"/>
      <color rgb="FFFF0000"/>
      <name val="Arial"/>
      <family val="2"/>
    </font>
    <font>
      <b/>
      <sz val="8"/>
      <color indexed="12"/>
      <name val="Arial"/>
      <family val="2"/>
    </font>
    <font>
      <sz val="8"/>
      <color indexed="8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2" fillId="23" borderId="4" applyNumberFormat="0" applyFont="0" applyAlignment="0" applyProtection="0"/>
    <xf numFmtId="9" fontId="2" fillId="0" borderId="0" applyFont="0" applyFill="0" applyBorder="0" applyAlignment="0" applyProtection="0"/>
    <xf numFmtId="0" fontId="12" fillId="16" borderId="5" applyNumberFormat="0" applyAlignment="0" applyProtection="0"/>
    <xf numFmtId="164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43" fontId="1" fillId="0" borderId="0" applyFont="0" applyFill="0" applyBorder="0" applyAlignment="0" applyProtection="0"/>
  </cellStyleXfs>
  <cellXfs count="214">
    <xf numFmtId="0" fontId="0" fillId="0" borderId="0" xfId="0"/>
    <xf numFmtId="0" fontId="20" fillId="0" borderId="10" xfId="0" applyFont="1" applyFill="1" applyBorder="1" applyAlignment="1">
      <alignment vertical="center"/>
    </xf>
    <xf numFmtId="0" fontId="20" fillId="0" borderId="13" xfId="0" applyFont="1" applyFill="1" applyBorder="1" applyAlignment="1">
      <alignment vertical="center"/>
    </xf>
    <xf numFmtId="0" fontId="20" fillId="0" borderId="10" xfId="0" applyFont="1" applyFill="1" applyBorder="1" applyAlignment="1">
      <alignment vertical="center" wrapText="1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/>
    </xf>
    <xf numFmtId="4" fontId="20" fillId="0" borderId="10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49" fontId="20" fillId="0" borderId="12" xfId="0" applyNumberFormat="1" applyFont="1" applyFill="1" applyBorder="1" applyAlignment="1">
      <alignment vertical="center"/>
    </xf>
    <xf numFmtId="0" fontId="20" fillId="0" borderId="13" xfId="0" applyFont="1" applyFill="1" applyBorder="1" applyAlignment="1">
      <alignment vertical="center" wrapText="1"/>
    </xf>
    <xf numFmtId="4" fontId="2" fillId="0" borderId="1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20" fillId="0" borderId="12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" fontId="2" fillId="0" borderId="17" xfId="0" applyNumberFormat="1" applyFont="1" applyFill="1" applyBorder="1" applyAlignment="1">
      <alignment horizontal="center" vertical="center"/>
    </xf>
    <xf numFmtId="4" fontId="20" fillId="0" borderId="13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vertical="center"/>
    </xf>
    <xf numFmtId="49" fontId="2" fillId="0" borderId="18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 wrapText="1"/>
    </xf>
    <xf numFmtId="165" fontId="20" fillId="0" borderId="0" xfId="0" applyNumberFormat="1" applyFont="1" applyFill="1" applyBorder="1" applyAlignment="1">
      <alignment horizontal="center" vertical="center" wrapText="1"/>
    </xf>
    <xf numFmtId="165" fontId="20" fillId="0" borderId="25" xfId="0" applyNumberFormat="1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vertical="center"/>
    </xf>
    <xf numFmtId="165" fontId="2" fillId="0" borderId="23" xfId="0" applyNumberFormat="1" applyFont="1" applyFill="1" applyBorder="1" applyAlignment="1">
      <alignment horizontal="center" vertical="center" wrapText="1"/>
    </xf>
    <xf numFmtId="10" fontId="20" fillId="0" borderId="22" xfId="0" applyNumberFormat="1" applyFont="1" applyFill="1" applyBorder="1" applyAlignment="1">
      <alignment horizontal="center" vertical="center" wrapText="1"/>
    </xf>
    <xf numFmtId="165" fontId="20" fillId="0" borderId="23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10" fontId="20" fillId="0" borderId="17" xfId="33" applyNumberFormat="1" applyFont="1" applyFill="1" applyBorder="1" applyAlignment="1">
      <alignment horizontal="left" vertical="center"/>
    </xf>
    <xf numFmtId="10" fontId="2" fillId="0" borderId="22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0" fontId="20" fillId="0" borderId="12" xfId="0" applyFont="1" applyFill="1" applyBorder="1" applyAlignment="1">
      <alignment vertical="center"/>
    </xf>
    <xf numFmtId="0" fontId="20" fillId="0" borderId="17" xfId="0" applyFont="1" applyFill="1" applyBorder="1" applyAlignment="1">
      <alignment vertical="center"/>
    </xf>
    <xf numFmtId="165" fontId="2" fillId="0" borderId="0" xfId="0" applyNumberFormat="1" applyFont="1" applyFill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/>
    </xf>
    <xf numFmtId="49" fontId="21" fillId="0" borderId="10" xfId="0" applyNumberFormat="1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right" vertical="center"/>
    </xf>
    <xf numFmtId="0" fontId="22" fillId="0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2" fontId="21" fillId="0" borderId="10" xfId="0" applyNumberFormat="1" applyFont="1" applyFill="1" applyBorder="1" applyAlignment="1">
      <alignment horizontal="center" vertical="center" wrapText="1"/>
    </xf>
    <xf numFmtId="165" fontId="21" fillId="0" borderId="10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2" fillId="0" borderId="13" xfId="0" applyFont="1" applyFill="1" applyBorder="1" applyAlignment="1">
      <alignment vertical="center" wrapText="1"/>
    </xf>
    <xf numFmtId="0" fontId="20" fillId="0" borderId="17" xfId="0" applyFont="1" applyFill="1" applyBorder="1" applyAlignment="1">
      <alignment vertical="center" wrapText="1"/>
    </xf>
    <xf numFmtId="4" fontId="20" fillId="0" borderId="13" xfId="0" applyNumberFormat="1" applyFont="1" applyFill="1" applyBorder="1" applyAlignment="1">
      <alignment horizontal="right" vertical="center"/>
    </xf>
    <xf numFmtId="0" fontId="22" fillId="0" borderId="10" xfId="0" applyFont="1" applyFill="1" applyBorder="1" applyAlignment="1">
      <alignment horizontal="center" vertical="center" wrapText="1"/>
    </xf>
    <xf numFmtId="2" fontId="22" fillId="0" borderId="10" xfId="35" applyNumberFormat="1" applyFont="1" applyFill="1" applyBorder="1" applyAlignment="1">
      <alignment horizontal="center" vertical="center" wrapText="1"/>
    </xf>
    <xf numFmtId="165" fontId="22" fillId="0" borderId="10" xfId="0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vertical="center"/>
    </xf>
    <xf numFmtId="4" fontId="20" fillId="0" borderId="0" xfId="0" applyNumberFormat="1" applyFont="1" applyFill="1" applyBorder="1" applyAlignment="1">
      <alignment vertical="center" wrapText="1"/>
    </xf>
    <xf numFmtId="4" fontId="20" fillId="0" borderId="25" xfId="0" applyNumberFormat="1" applyFont="1" applyFill="1" applyBorder="1" applyAlignment="1">
      <alignment vertical="center" wrapText="1"/>
    </xf>
    <xf numFmtId="4" fontId="20" fillId="0" borderId="19" xfId="0" applyNumberFormat="1" applyFont="1" applyFill="1" applyBorder="1" applyAlignment="1">
      <alignment vertical="center" wrapText="1"/>
    </xf>
    <xf numFmtId="4" fontId="20" fillId="0" borderId="21" xfId="0" applyNumberFormat="1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center" vertical="center" wrapText="1"/>
    </xf>
    <xf numFmtId="165" fontId="24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49" fontId="20" fillId="0" borderId="18" xfId="0" applyNumberFormat="1" applyFont="1" applyFill="1" applyBorder="1" applyAlignment="1">
      <alignment vertical="center" wrapText="1"/>
    </xf>
    <xf numFmtId="4" fontId="20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" fontId="2" fillId="0" borderId="0" xfId="0" applyNumberFormat="1" applyFont="1" applyFill="1" applyAlignment="1">
      <alignment horizontal="center" vertical="center" wrapText="1"/>
    </xf>
    <xf numFmtId="0" fontId="20" fillId="0" borderId="17" xfId="0" applyFont="1" applyFill="1" applyBorder="1" applyAlignment="1">
      <alignment horizontal="left" vertical="center"/>
    </xf>
    <xf numFmtId="0" fontId="20" fillId="0" borderId="13" xfId="0" applyFont="1" applyFill="1" applyBorder="1" applyAlignment="1">
      <alignment horizontal="left" vertical="center"/>
    </xf>
    <xf numFmtId="2" fontId="20" fillId="0" borderId="24" xfId="0" applyNumberFormat="1" applyFont="1" applyFill="1" applyBorder="1" applyAlignment="1">
      <alignment vertical="center" wrapText="1"/>
    </xf>
    <xf numFmtId="2" fontId="20" fillId="0" borderId="20" xfId="0" applyNumberFormat="1" applyFont="1" applyFill="1" applyBorder="1" applyAlignment="1">
      <alignment vertical="center" wrapText="1"/>
    </xf>
    <xf numFmtId="2" fontId="20" fillId="0" borderId="0" xfId="0" applyNumberFormat="1" applyFont="1" applyFill="1" applyBorder="1" applyAlignment="1">
      <alignment vertical="center" wrapText="1"/>
    </xf>
    <xf numFmtId="2" fontId="20" fillId="0" borderId="25" xfId="0" applyNumberFormat="1" applyFont="1" applyFill="1" applyBorder="1" applyAlignment="1">
      <alignment vertical="center" wrapText="1"/>
    </xf>
    <xf numFmtId="2" fontId="20" fillId="0" borderId="19" xfId="0" applyNumberFormat="1" applyFont="1" applyFill="1" applyBorder="1" applyAlignment="1">
      <alignment vertical="center" wrapText="1"/>
    </xf>
    <xf numFmtId="2" fontId="20" fillId="0" borderId="21" xfId="0" applyNumberFormat="1" applyFont="1" applyFill="1" applyBorder="1" applyAlignment="1">
      <alignment vertical="center" wrapText="1"/>
    </xf>
    <xf numFmtId="0" fontId="20" fillId="0" borderId="18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left" vertical="center"/>
    </xf>
    <xf numFmtId="0" fontId="20" fillId="0" borderId="10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9" fontId="22" fillId="0" borderId="10" xfId="0" applyNumberFormat="1" applyFont="1" applyFill="1" applyBorder="1" applyAlignment="1">
      <alignment horizontal="center" vertical="center" wrapText="1"/>
    </xf>
    <xf numFmtId="49" fontId="21" fillId="0" borderId="12" xfId="0" applyNumberFormat="1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left" vertical="center" wrapText="1"/>
    </xf>
    <xf numFmtId="4" fontId="21" fillId="0" borderId="13" xfId="0" applyNumberFormat="1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49" fontId="21" fillId="0" borderId="10" xfId="0" applyNumberFormat="1" applyFont="1" applyFill="1" applyBorder="1" applyAlignment="1">
      <alignment vertical="center" wrapText="1"/>
    </xf>
    <xf numFmtId="165" fontId="21" fillId="0" borderId="10" xfId="0" applyNumberFormat="1" applyFont="1" applyFill="1" applyBorder="1" applyAlignment="1">
      <alignment horizontal="center" vertical="center"/>
    </xf>
    <xf numFmtId="4" fontId="25" fillId="0" borderId="0" xfId="0" applyNumberFormat="1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4" fontId="26" fillId="0" borderId="0" xfId="0" applyNumberFormat="1" applyFont="1" applyFill="1" applyAlignment="1">
      <alignment horizontal="center" vertical="center"/>
    </xf>
    <xf numFmtId="4" fontId="20" fillId="0" borderId="11" xfId="0" applyNumberFormat="1" applyFont="1" applyFill="1" applyBorder="1" applyAlignment="1">
      <alignment horizontal="center" vertical="center"/>
    </xf>
    <xf numFmtId="49" fontId="20" fillId="0" borderId="11" xfId="0" applyNumberFormat="1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vertical="center" wrapText="1"/>
    </xf>
    <xf numFmtId="49" fontId="2" fillId="0" borderId="14" xfId="0" applyNumberFormat="1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4" fontId="2" fillId="0" borderId="24" xfId="0" applyNumberFormat="1" applyFont="1" applyFill="1" applyBorder="1" applyAlignment="1">
      <alignment horizontal="center" vertical="center"/>
    </xf>
    <xf numFmtId="4" fontId="2" fillId="0" borderId="24" xfId="0" applyNumberFormat="1" applyFont="1" applyFill="1" applyBorder="1" applyAlignment="1">
      <alignment horizontal="center" vertical="center" wrapText="1"/>
    </xf>
    <xf numFmtId="4" fontId="2" fillId="0" borderId="20" xfId="0" applyNumberFormat="1" applyFont="1" applyFill="1" applyBorder="1" applyAlignment="1">
      <alignment horizontal="center" vertical="center" wrapText="1"/>
    </xf>
    <xf numFmtId="165" fontId="22" fillId="0" borderId="10" xfId="0" applyNumberFormat="1" applyFont="1" applyFill="1" applyBorder="1" applyAlignment="1">
      <alignment horizontal="center" vertical="center"/>
    </xf>
    <xf numFmtId="49" fontId="22" fillId="0" borderId="10" xfId="0" applyNumberFormat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left" vertical="center"/>
    </xf>
    <xf numFmtId="0" fontId="27" fillId="0" borderId="35" xfId="0" applyFont="1" applyFill="1" applyBorder="1" applyAlignment="1">
      <alignment horizontal="right" vertical="center" wrapText="1"/>
    </xf>
    <xf numFmtId="10" fontId="27" fillId="0" borderId="36" xfId="33" applyNumberFormat="1" applyFont="1" applyFill="1" applyBorder="1" applyAlignment="1">
      <alignment horizontal="left" vertical="center"/>
    </xf>
    <xf numFmtId="0" fontId="20" fillId="0" borderId="11" xfId="0" applyFont="1" applyFill="1" applyBorder="1" applyAlignment="1">
      <alignment horizontal="center" vertical="center" wrapText="1"/>
    </xf>
    <xf numFmtId="166" fontId="21" fillId="0" borderId="0" xfId="0" applyNumberFormat="1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165" fontId="21" fillId="0" borderId="0" xfId="0" applyNumberFormat="1" applyFont="1" applyFill="1" applyAlignment="1">
      <alignment horizontal="center" vertical="center"/>
    </xf>
    <xf numFmtId="165" fontId="20" fillId="0" borderId="13" xfId="0" applyNumberFormat="1" applyFont="1" applyFill="1" applyBorder="1" applyAlignment="1">
      <alignment horizontal="right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7" fillId="0" borderId="31" xfId="0" applyFont="1" applyFill="1" applyBorder="1" applyAlignment="1">
      <alignment horizontal="center" vertical="center"/>
    </xf>
    <xf numFmtId="49" fontId="22" fillId="0" borderId="10" xfId="0" applyNumberFormat="1" applyFont="1" applyFill="1" applyBorder="1" applyAlignment="1">
      <alignment vertical="center"/>
    </xf>
    <xf numFmtId="0" fontId="24" fillId="0" borderId="25" xfId="0" applyFont="1" applyFill="1" applyBorder="1" applyAlignment="1">
      <alignment horizontal="center" vertical="center"/>
    </xf>
    <xf numFmtId="0" fontId="30" fillId="0" borderId="25" xfId="0" applyFont="1" applyFill="1" applyBorder="1" applyAlignment="1">
      <alignment horizontal="center" vertical="center"/>
    </xf>
    <xf numFmtId="0" fontId="29" fillId="0" borderId="25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 wrapText="1"/>
    </xf>
    <xf numFmtId="49" fontId="20" fillId="0" borderId="11" xfId="0" applyNumberFormat="1" applyFont="1" applyFill="1" applyBorder="1" applyAlignment="1">
      <alignment horizontal="center" vertical="center" wrapText="1"/>
    </xf>
    <xf numFmtId="4" fontId="20" fillId="0" borderId="11" xfId="0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vertical="center" wrapText="1"/>
    </xf>
    <xf numFmtId="49" fontId="22" fillId="0" borderId="10" xfId="0" applyNumberFormat="1" applyFont="1" applyFill="1" applyBorder="1" applyAlignment="1">
      <alignment vertical="center" wrapText="1"/>
    </xf>
    <xf numFmtId="166" fontId="22" fillId="0" borderId="0" xfId="0" applyNumberFormat="1" applyFont="1" applyFill="1" applyAlignment="1">
      <alignment horizontal="center" vertical="center"/>
    </xf>
    <xf numFmtId="0" fontId="34" fillId="0" borderId="10" xfId="0" applyFont="1" applyFill="1" applyBorder="1" applyAlignment="1">
      <alignment horizontal="center" vertical="center" wrapText="1"/>
    </xf>
    <xf numFmtId="0" fontId="21" fillId="0" borderId="10" xfId="0" applyNumberFormat="1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left" vertical="center"/>
    </xf>
    <xf numFmtId="0" fontId="32" fillId="0" borderId="10" xfId="35" applyNumberFormat="1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horizontal="left" vertical="center" wrapText="1"/>
    </xf>
    <xf numFmtId="4" fontId="21" fillId="0" borderId="10" xfId="0" applyNumberFormat="1" applyFont="1" applyFill="1" applyBorder="1" applyAlignment="1">
      <alignment horizontal="center" vertical="center" wrapText="1"/>
    </xf>
    <xf numFmtId="4" fontId="32" fillId="0" borderId="10" xfId="0" applyNumberFormat="1" applyFont="1" applyFill="1" applyBorder="1" applyAlignment="1">
      <alignment vertical="center" wrapText="1"/>
    </xf>
    <xf numFmtId="4" fontId="32" fillId="0" borderId="10" xfId="0" applyNumberFormat="1" applyFont="1" applyFill="1" applyBorder="1" applyAlignment="1">
      <alignment horizontal="left" vertical="center" wrapText="1"/>
    </xf>
    <xf numFmtId="0" fontId="22" fillId="0" borderId="10" xfId="0" applyNumberFormat="1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left" vertical="center" wrapText="1"/>
    </xf>
    <xf numFmtId="0" fontId="31" fillId="0" borderId="10" xfId="35" applyNumberFormat="1" applyFont="1" applyFill="1" applyBorder="1" applyAlignment="1">
      <alignment horizontal="center" vertical="center" wrapText="1"/>
    </xf>
    <xf numFmtId="4" fontId="22" fillId="0" borderId="10" xfId="0" applyNumberFormat="1" applyFont="1" applyFill="1" applyBorder="1" applyAlignment="1">
      <alignment horizontal="center" vertical="center" wrapText="1"/>
    </xf>
    <xf numFmtId="4" fontId="31" fillId="0" borderId="10" xfId="0" applyNumberFormat="1" applyFont="1" applyFill="1" applyBorder="1" applyAlignment="1">
      <alignment horizontal="left" vertical="center" wrapText="1"/>
    </xf>
    <xf numFmtId="4" fontId="36" fillId="0" borderId="10" xfId="0" applyNumberFormat="1" applyFont="1" applyFill="1" applyBorder="1" applyAlignment="1">
      <alignment vertical="center" wrapText="1"/>
    </xf>
    <xf numFmtId="4" fontId="22" fillId="0" borderId="10" xfId="0" applyNumberFormat="1" applyFont="1" applyFill="1" applyBorder="1" applyAlignment="1">
      <alignment vertical="center" wrapText="1"/>
    </xf>
    <xf numFmtId="4" fontId="21" fillId="0" borderId="10" xfId="0" applyNumberFormat="1" applyFont="1" applyFill="1" applyBorder="1" applyAlignment="1">
      <alignment vertical="center" wrapText="1"/>
    </xf>
    <xf numFmtId="0" fontId="22" fillId="0" borderId="10" xfId="0" applyFont="1" applyFill="1" applyBorder="1" applyAlignment="1">
      <alignment horizontal="left" vertical="center"/>
    </xf>
    <xf numFmtId="0" fontId="21" fillId="0" borderId="10" xfId="35" applyNumberFormat="1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49" fontId="21" fillId="0" borderId="10" xfId="35" applyNumberFormat="1" applyFont="1" applyBorder="1" applyAlignment="1">
      <alignment horizontal="left" vertical="center" wrapText="1"/>
    </xf>
    <xf numFmtId="49" fontId="21" fillId="0" borderId="10" xfId="35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4" fontId="20" fillId="0" borderId="27" xfId="0" applyNumberFormat="1" applyFont="1" applyFill="1" applyBorder="1" applyAlignment="1">
      <alignment horizontal="center" vertical="center"/>
    </xf>
    <xf numFmtId="4" fontId="20" fillId="0" borderId="30" xfId="0" applyNumberFormat="1" applyFont="1" applyFill="1" applyBorder="1" applyAlignment="1">
      <alignment horizontal="center" vertical="center"/>
    </xf>
    <xf numFmtId="4" fontId="24" fillId="0" borderId="0" xfId="0" applyNumberFormat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 wrapText="1"/>
    </xf>
    <xf numFmtId="0" fontId="20" fillId="0" borderId="32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35" fillId="0" borderId="33" xfId="0" applyFont="1" applyFill="1" applyBorder="1" applyAlignment="1">
      <alignment horizontal="center" vertical="center" wrapText="1"/>
    </xf>
    <xf numFmtId="0" fontId="35" fillId="0" borderId="28" xfId="0" applyFont="1" applyFill="1" applyBorder="1" applyAlignment="1">
      <alignment horizontal="center" vertical="center" wrapText="1"/>
    </xf>
    <xf numFmtId="0" fontId="35" fillId="0" borderId="34" xfId="0" applyFont="1" applyFill="1" applyBorder="1" applyAlignment="1">
      <alignment horizontal="center" vertical="center" wrapText="1"/>
    </xf>
    <xf numFmtId="0" fontId="35" fillId="0" borderId="29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horizontal="left" vertical="center" wrapText="1"/>
    </xf>
    <xf numFmtId="0" fontId="20" fillId="0" borderId="17" xfId="0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" fontId="27" fillId="0" borderId="11" xfId="0" applyNumberFormat="1" applyFont="1" applyFill="1" applyBorder="1" applyAlignment="1">
      <alignment horizontal="center" vertical="center" wrapText="1"/>
    </xf>
    <xf numFmtId="4" fontId="27" fillId="0" borderId="37" xfId="0" applyNumberFormat="1" applyFont="1" applyFill="1" applyBorder="1" applyAlignment="1">
      <alignment horizontal="center" vertical="center"/>
    </xf>
    <xf numFmtId="4" fontId="27" fillId="0" borderId="15" xfId="0" applyNumberFormat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10" xfId="0" applyNumberFormat="1" applyFont="1" applyFill="1" applyBorder="1" applyAlignment="1">
      <alignment horizontal="center" vertical="center" wrapText="1"/>
    </xf>
    <xf numFmtId="49" fontId="20" fillId="0" borderId="11" xfId="0" applyNumberFormat="1" applyFont="1" applyFill="1" applyBorder="1" applyAlignment="1">
      <alignment horizontal="left" vertical="center" wrapText="1"/>
    </xf>
    <xf numFmtId="0" fontId="20" fillId="0" borderId="15" xfId="0" applyNumberFormat="1" applyFont="1" applyFill="1" applyBorder="1" applyAlignment="1">
      <alignment horizontal="left" vertical="center" wrapText="1"/>
    </xf>
    <xf numFmtId="0" fontId="20" fillId="0" borderId="22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0" fillId="0" borderId="11" xfId="0" applyNumberFormat="1" applyFont="1" applyFill="1" applyBorder="1" applyAlignment="1">
      <alignment horizontal="center" vertical="center" wrapText="1"/>
    </xf>
    <xf numFmtId="0" fontId="20" fillId="0" borderId="15" xfId="0" applyNumberFormat="1" applyFont="1" applyFill="1" applyBorder="1" applyAlignment="1">
      <alignment horizontal="center" vertical="center" wrapText="1"/>
    </xf>
  </cellXfs>
  <cellStyles count="45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Incorreto" xfId="30" builtinId="27" customBuiltin="1"/>
    <cellStyle name="Neutra" xfId="31" builtinId="28" customBuiltin="1"/>
    <cellStyle name="Normal" xfId="0" builtinId="0"/>
    <cellStyle name="Nota" xfId="32" builtinId="10" customBuiltin="1"/>
    <cellStyle name="Porcentagem" xfId="33" builtinId="5"/>
    <cellStyle name="Saída" xfId="34" builtinId="21" customBuiltin="1"/>
    <cellStyle name="Texto de Aviso" xfId="36" builtinId="11" customBuiltin="1"/>
    <cellStyle name="Texto Explicativo" xfId="37" builtinId="53" customBuiltin="1"/>
    <cellStyle name="Título" xfId="38" builtinId="15" customBuiltin="1"/>
    <cellStyle name="Título 1" xfId="39" builtinId="16" customBuiltin="1"/>
    <cellStyle name="Título 2" xfId="40" builtinId="17" customBuiltin="1"/>
    <cellStyle name="Título 3" xfId="41" builtinId="18" customBuiltin="1"/>
    <cellStyle name="Título 4" xfId="42" builtinId="19" customBuiltin="1"/>
    <cellStyle name="Total" xfId="43" builtinId="25" customBuiltin="1"/>
    <cellStyle name="Vírgula" xfId="35" builtinId="3"/>
    <cellStyle name="Vírgula 4" xfId="44"/>
  </cellStyles>
  <dxfs count="1"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mruColors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0</xdr:row>
          <xdr:rowOff>209550</xdr:rowOff>
        </xdr:from>
        <xdr:to>
          <xdr:col>2</xdr:col>
          <xdr:colOff>133350</xdr:colOff>
          <xdr:row>0</xdr:row>
          <xdr:rowOff>895350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0</xdr:colOff>
      <xdr:row>0</xdr:row>
      <xdr:rowOff>161925</xdr:rowOff>
    </xdr:from>
    <xdr:to>
      <xdr:col>5</xdr:col>
      <xdr:colOff>29027</xdr:colOff>
      <xdr:row>0</xdr:row>
      <xdr:rowOff>873125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5400" y="161925"/>
          <a:ext cx="4385127" cy="711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1344706</xdr:colOff>
      <xdr:row>0</xdr:row>
      <xdr:rowOff>124680</xdr:rowOff>
    </xdr:from>
    <xdr:to>
      <xdr:col>3</xdr:col>
      <xdr:colOff>997323</xdr:colOff>
      <xdr:row>0</xdr:row>
      <xdr:rowOff>799166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4147" y="124680"/>
          <a:ext cx="3978088" cy="67448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0</xdr:row>
          <xdr:rowOff>123825</xdr:rowOff>
        </xdr:from>
        <xdr:to>
          <xdr:col>1</xdr:col>
          <xdr:colOff>723900</xdr:colOff>
          <xdr:row>0</xdr:row>
          <xdr:rowOff>809625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uario\Google%20Drive\DFT%20Projetos\PROJETOS\SERRANIA\PROJETOS\PRA&#199;A\PROJETO%20PRACA%20SETE%20ORELHAS\PLANILHA%20M+&#220;LTIPLA%202.3%20-%20RAND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al"/>
      <sheetName val="Novo!"/>
      <sheetName val="Dados"/>
      <sheetName val="BDI"/>
      <sheetName val="Orçamento"/>
      <sheetName val="Memória"/>
      <sheetName val="Comp"/>
      <sheetName val="Cot"/>
      <sheetName val="CronoFF"/>
      <sheetName val="QCI"/>
      <sheetName val="Memorial Descritivo"/>
      <sheetName val="Licitação"/>
      <sheetName val="CronoFF-L"/>
      <sheetName val="QCI-L"/>
      <sheetName val="BM"/>
      <sheetName val="RRE"/>
      <sheetName val="OFÍCIO"/>
      <sheetName val="CC"/>
    </sheetNames>
    <sheetDataSet>
      <sheetData sheetId="0" refreshError="1"/>
      <sheetData sheetId="1" refreshError="1"/>
      <sheetData sheetId="2" refreshError="1">
        <row r="29">
          <cell r="G29">
            <v>43009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47"/>
  <sheetViews>
    <sheetView showGridLines="0" tabSelected="1" view="pageBreakPreview" zoomScaleNormal="75" zoomScaleSheetLayoutView="100" workbookViewId="0">
      <pane ySplit="11" topLeftCell="A12" activePane="bottomLeft" state="frozen"/>
      <selection pane="bottomLeft" activeCell="K40" sqref="K40"/>
    </sheetView>
  </sheetViews>
  <sheetFormatPr defaultColWidth="9.140625" defaultRowHeight="12.75" x14ac:dyDescent="0.2"/>
  <cols>
    <col min="1" max="1" width="6.5703125" style="4" customWidth="1"/>
    <col min="2" max="2" width="8.85546875" style="5" bestFit="1" customWidth="1"/>
    <col min="3" max="3" width="9.7109375" style="5" customWidth="1"/>
    <col min="4" max="4" width="49" style="16" customWidth="1"/>
    <col min="5" max="5" width="6.7109375" style="5" customWidth="1"/>
    <col min="6" max="6" width="11.5703125" style="6" bestFit="1" customWidth="1"/>
    <col min="7" max="8" width="12.7109375" style="6" customWidth="1"/>
    <col min="9" max="9" width="11.42578125" style="6" bestFit="1" customWidth="1"/>
    <col min="10" max="10" width="9.140625" style="15"/>
    <col min="11" max="11" width="21.28515625" style="5" customWidth="1"/>
    <col min="12" max="16384" width="9.140625" style="15"/>
  </cols>
  <sheetData>
    <row r="1" spans="1:11" s="14" customFormat="1" ht="80.099999999999994" customHeight="1" x14ac:dyDescent="0.2">
      <c r="A1" s="8"/>
      <c r="B1" s="9"/>
      <c r="C1" s="9"/>
      <c r="D1" s="62"/>
      <c r="E1" s="9"/>
      <c r="F1" s="13"/>
      <c r="G1" s="9"/>
      <c r="H1" s="9"/>
      <c r="I1" s="10"/>
      <c r="K1" s="134"/>
    </row>
    <row r="2" spans="1:11" s="14" customFormat="1" x14ac:dyDescent="0.2">
      <c r="A2" s="8"/>
      <c r="B2" s="9"/>
      <c r="C2" s="9"/>
      <c r="D2" s="62"/>
      <c r="E2" s="9"/>
      <c r="F2" s="13"/>
      <c r="G2" s="9"/>
      <c r="H2" s="9"/>
      <c r="I2" s="10"/>
      <c r="K2" s="134"/>
    </row>
    <row r="3" spans="1:11" x14ac:dyDescent="0.2">
      <c r="A3" s="182" t="s">
        <v>48</v>
      </c>
      <c r="B3" s="182"/>
      <c r="C3" s="182"/>
      <c r="D3" s="182"/>
      <c r="E3" s="182"/>
      <c r="F3" s="182"/>
      <c r="G3" s="182"/>
      <c r="H3" s="182"/>
      <c r="I3" s="182"/>
    </row>
    <row r="4" spans="1:11" x14ac:dyDescent="0.2">
      <c r="A4" s="136"/>
      <c r="B4" s="137"/>
      <c r="C4" s="137"/>
      <c r="D4" s="141"/>
      <c r="E4" s="137"/>
      <c r="F4" s="22"/>
      <c r="G4" s="137"/>
      <c r="H4" s="137"/>
      <c r="I4" s="138"/>
    </row>
    <row r="5" spans="1:11" x14ac:dyDescent="0.2">
      <c r="A5" s="17" t="str">
        <f>'MM CALC'!A3</f>
        <v>PREFEITURA MUNICIPAL DE XXXXX</v>
      </c>
      <c r="B5" s="2"/>
      <c r="C5" s="2"/>
      <c r="D5" s="63"/>
      <c r="E5" s="48" t="str">
        <f>'MM CALC'!E3</f>
        <v>DATA: XX/XX/XXXX</v>
      </c>
      <c r="F5" s="22"/>
      <c r="G5" s="64"/>
      <c r="H5" s="64"/>
      <c r="I5" s="43"/>
    </row>
    <row r="6" spans="1:11" x14ac:dyDescent="0.2">
      <c r="A6" s="17" t="str">
        <f>'MM CALC'!A4</f>
        <v>OBRA: CONSTRUÇÃO DE QUADRA POLIESPORTIVA OFICIAL SEM ALAMBRADO</v>
      </c>
      <c r="B6" s="2"/>
      <c r="C6" s="2"/>
      <c r="D6" s="63"/>
      <c r="E6" s="185"/>
      <c r="F6" s="186"/>
      <c r="G6" s="186"/>
      <c r="H6" s="186"/>
      <c r="I6" s="187"/>
    </row>
    <row r="7" spans="1:11" x14ac:dyDescent="0.2">
      <c r="A7" s="192" t="str">
        <f>'MM CALC'!A5</f>
        <v>LOCAL: RUA/AVENIDA XXXXX, Nº XXX, BAIRRO XXX - CIDADE XXXX, MINAS GERAIS</v>
      </c>
      <c r="B7" s="193"/>
      <c r="C7" s="193"/>
      <c r="D7" s="194"/>
      <c r="E7" s="183" t="s">
        <v>15</v>
      </c>
      <c r="F7" s="184"/>
      <c r="G7" s="188" t="s">
        <v>64</v>
      </c>
      <c r="H7" s="189"/>
      <c r="I7" s="199" t="s">
        <v>109</v>
      </c>
    </row>
    <row r="8" spans="1:11" ht="28.5" customHeight="1" x14ac:dyDescent="0.2">
      <c r="A8" s="192" t="s">
        <v>69</v>
      </c>
      <c r="B8" s="193"/>
      <c r="C8" s="193"/>
      <c r="D8" s="194"/>
      <c r="E8" s="122" t="s">
        <v>5</v>
      </c>
      <c r="F8" s="179" t="s">
        <v>3</v>
      </c>
      <c r="G8" s="190"/>
      <c r="H8" s="191"/>
      <c r="I8" s="200"/>
    </row>
    <row r="9" spans="1:11" x14ac:dyDescent="0.2">
      <c r="A9" s="123" t="s">
        <v>65</v>
      </c>
      <c r="B9" s="3"/>
      <c r="C9" s="3"/>
      <c r="D9" s="3"/>
      <c r="E9" s="142" t="s">
        <v>14</v>
      </c>
      <c r="F9" s="180" t="s">
        <v>4</v>
      </c>
      <c r="G9" s="124" t="s">
        <v>29</v>
      </c>
      <c r="H9" s="125">
        <v>0</v>
      </c>
      <c r="I9" s="201"/>
    </row>
    <row r="10" spans="1:11" x14ac:dyDescent="0.2">
      <c r="A10" s="11"/>
      <c r="B10" s="2"/>
      <c r="C10" s="2"/>
      <c r="D10" s="12"/>
      <c r="E10" s="2"/>
      <c r="F10" s="22"/>
      <c r="G10" s="13"/>
      <c r="H10" s="13"/>
      <c r="I10" s="21"/>
    </row>
    <row r="11" spans="1:11" s="5" customFormat="1" ht="25.5" x14ac:dyDescent="0.2">
      <c r="A11" s="110" t="s">
        <v>0</v>
      </c>
      <c r="B11" s="111" t="s">
        <v>9</v>
      </c>
      <c r="C11" s="135" t="s">
        <v>49</v>
      </c>
      <c r="D11" s="126" t="s">
        <v>1</v>
      </c>
      <c r="E11" s="111" t="s">
        <v>6</v>
      </c>
      <c r="F11" s="109" t="s">
        <v>7</v>
      </c>
      <c r="G11" s="7" t="s">
        <v>16</v>
      </c>
      <c r="H11" s="7" t="s">
        <v>17</v>
      </c>
      <c r="I11" s="7" t="s">
        <v>8</v>
      </c>
    </row>
    <row r="12" spans="1:11" x14ac:dyDescent="0.2">
      <c r="A12" s="115"/>
      <c r="B12" s="116"/>
      <c r="C12" s="116"/>
      <c r="D12" s="29"/>
      <c r="E12" s="116"/>
      <c r="F12" s="117"/>
      <c r="G12" s="118"/>
      <c r="H12" s="118"/>
      <c r="I12" s="119" t="s">
        <v>32</v>
      </c>
    </row>
    <row r="13" spans="1:11" s="68" customFormat="1" ht="11.25" x14ac:dyDescent="0.2">
      <c r="A13" s="57">
        <f>'MM CALC'!A9</f>
        <v>1</v>
      </c>
      <c r="B13" s="57"/>
      <c r="C13" s="65"/>
      <c r="D13" s="143" t="str">
        <f>'MM CALC'!D9</f>
        <v>SERVIÇOS PRELIMINARES</v>
      </c>
      <c r="E13" s="66"/>
      <c r="F13" s="166"/>
      <c r="G13" s="67"/>
      <c r="H13" s="67"/>
      <c r="I13" s="67">
        <f>SUM(I14:I16)</f>
        <v>0</v>
      </c>
      <c r="K13" s="128"/>
    </row>
    <row r="14" spans="1:11" s="61" customFormat="1" ht="56.25" x14ac:dyDescent="0.2">
      <c r="A14" s="58" t="str">
        <f>'MM CALC'!A10</f>
        <v>1.1</v>
      </c>
      <c r="B14" s="58" t="str">
        <f>'MM CALC'!B10</f>
        <v>SEINFRA</v>
      </c>
      <c r="C14" s="55" t="str">
        <f>'MM CALC'!C10</f>
        <v>ED-50152</v>
      </c>
      <c r="D14" s="103" t="str">
        <f>'MM CALC'!D10</f>
        <v>FORNECIMENTO E COLOCAÇÃO DE PLACA DE OBRA EM CHAPA GALVANIZADA (3,00 X 1,5 0 M) - EM CHAPA GALVANIZADA 0,26 AFIXADAS COM REBITES 540 E PARAFUSOS 3/8, EM ESTRUTURA METÁLICA VIGA U 2" ENRIJECIDA COM METALON 20 X 20, SUPORTE EM EUCALIPTO AUTOCLAVADO PINTADAS</v>
      </c>
      <c r="E14" s="55" t="str">
        <f>'MM CALC'!E10</f>
        <v>u</v>
      </c>
      <c r="F14" s="160">
        <f>'MM CALC'!F10</f>
        <v>1</v>
      </c>
      <c r="G14" s="60"/>
      <c r="H14" s="60">
        <f>ROUND(G14+(G14*$H$9),2)</f>
        <v>0</v>
      </c>
      <c r="I14" s="60">
        <f>ROUND((F14*H14),2)</f>
        <v>0</v>
      </c>
      <c r="K14" s="129"/>
    </row>
    <row r="15" spans="1:11" s="61" customFormat="1" ht="22.5" x14ac:dyDescent="0.2">
      <c r="A15" s="58" t="str">
        <f>'MM CALC'!A11</f>
        <v>1.2</v>
      </c>
      <c r="B15" s="58" t="str">
        <f>'MM CALC'!B11</f>
        <v>SEINFRA</v>
      </c>
      <c r="C15" s="55" t="str">
        <f>'MM CALC'!C11</f>
        <v>ED-50703</v>
      </c>
      <c r="D15" s="103" t="str">
        <f>'MM CALC'!D11</f>
        <v>LIMPEZA DO TERRENO, INCLUSIVE CAPINA, RASTELAMENTO COM AFASTAMENTO ATÉ 20M E QUEIMA CONTROLADA</v>
      </c>
      <c r="E15" s="55" t="str">
        <f>'MM CALC'!E11</f>
        <v>m²</v>
      </c>
      <c r="F15" s="160">
        <f>'MM CALC'!F11</f>
        <v>1288</v>
      </c>
      <c r="G15" s="60"/>
      <c r="H15" s="60">
        <f t="shared" ref="H15:H33" si="0">ROUND(G15+(G15*$H$9),2)</f>
        <v>0</v>
      </c>
      <c r="I15" s="60">
        <f t="shared" ref="I15:I33" si="1">ROUND((F15*H15),2)</f>
        <v>0</v>
      </c>
      <c r="K15" s="129"/>
    </row>
    <row r="16" spans="1:11" s="61" customFormat="1" ht="11.25" x14ac:dyDescent="0.2">
      <c r="A16" s="58" t="str">
        <f>'MM CALC'!A12</f>
        <v>1.3</v>
      </c>
      <c r="B16" s="58" t="str">
        <f>'MM CALC'!B12</f>
        <v>SEINFRA</v>
      </c>
      <c r="C16" s="55" t="str">
        <f>'MM CALC'!C12</f>
        <v>ED-50273</v>
      </c>
      <c r="D16" s="103" t="str">
        <f>'MM CALC'!D12</f>
        <v>LOCAÇÃO DA OBRA (GABARITO)</v>
      </c>
      <c r="E16" s="55" t="str">
        <f>'MM CALC'!E12</f>
        <v>m²</v>
      </c>
      <c r="F16" s="160">
        <f>'MM CALC'!F12</f>
        <v>1144</v>
      </c>
      <c r="G16" s="60"/>
      <c r="H16" s="60">
        <f t="shared" si="0"/>
        <v>0</v>
      </c>
      <c r="I16" s="60">
        <f t="shared" si="1"/>
        <v>0</v>
      </c>
      <c r="K16" s="127"/>
    </row>
    <row r="17" spans="1:11" s="68" customFormat="1" ht="11.25" x14ac:dyDescent="0.2">
      <c r="A17" s="57">
        <f>'MM CALC'!A13</f>
        <v>2</v>
      </c>
      <c r="B17" s="57"/>
      <c r="C17" s="96"/>
      <c r="D17" s="151" t="str">
        <f>'MM CALC'!D13</f>
        <v>TRABALHOS EM TERRA</v>
      </c>
      <c r="E17" s="96"/>
      <c r="F17" s="166"/>
      <c r="G17" s="67"/>
      <c r="H17" s="60"/>
      <c r="I17" s="67">
        <f>SUM(I18:I21)</f>
        <v>0</v>
      </c>
      <c r="K17" s="152"/>
    </row>
    <row r="18" spans="1:11" s="61" customFormat="1" ht="11.25" x14ac:dyDescent="0.2">
      <c r="A18" s="58" t="str">
        <f>'MM CALC'!A14</f>
        <v>2.1</v>
      </c>
      <c r="B18" s="58" t="str">
        <f>'MM CALC'!B14</f>
        <v>SEINFRA</v>
      </c>
      <c r="C18" s="55" t="str">
        <f>'MM CALC'!C14</f>
        <v>ED-51110</v>
      </c>
      <c r="D18" s="103" t="str">
        <f>'MM CALC'!D14</f>
        <v>ESCAVAÇÃO MANUAL DE VALAS H &lt;= 1,50 M</v>
      </c>
      <c r="E18" s="55" t="str">
        <f>'MM CALC'!E14</f>
        <v>m³</v>
      </c>
      <c r="F18" s="160">
        <f>'MM CALC'!F14</f>
        <v>68.64</v>
      </c>
      <c r="G18" s="60"/>
      <c r="H18" s="60">
        <f t="shared" si="0"/>
        <v>0</v>
      </c>
      <c r="I18" s="60">
        <f t="shared" si="1"/>
        <v>0</v>
      </c>
      <c r="K18" s="127"/>
    </row>
    <row r="19" spans="1:11" s="61" customFormat="1" ht="22.5" x14ac:dyDescent="0.2">
      <c r="A19" s="58" t="str">
        <f>'MM CALC'!A15</f>
        <v>2.2</v>
      </c>
      <c r="B19" s="58" t="str">
        <f>'MM CALC'!B15</f>
        <v>SEINFRA</v>
      </c>
      <c r="C19" s="55" t="str">
        <f>'MM CALC'!C15</f>
        <v>ED-51131</v>
      </c>
      <c r="D19" s="103" t="str">
        <f>'MM CALC'!D15</f>
        <v>CARGA DE MATERIAL DE QUALQUER NATUREZA SOBRE CAMINHÃO - MANUAL</v>
      </c>
      <c r="E19" s="55" t="str">
        <f>'MM CALC'!E15</f>
        <v>m³</v>
      </c>
      <c r="F19" s="160">
        <f>'MM CALC'!F15</f>
        <v>68.64</v>
      </c>
      <c r="G19" s="60"/>
      <c r="H19" s="60">
        <f t="shared" si="0"/>
        <v>0</v>
      </c>
      <c r="I19" s="60">
        <f t="shared" si="1"/>
        <v>0</v>
      </c>
      <c r="K19" s="127"/>
    </row>
    <row r="20" spans="1:11" s="61" customFormat="1" ht="22.5" x14ac:dyDescent="0.2">
      <c r="A20" s="58" t="str">
        <f>'MM CALC'!A16</f>
        <v>2.3</v>
      </c>
      <c r="B20" s="58" t="str">
        <f>'MM CALC'!B16</f>
        <v>SEINFRA</v>
      </c>
      <c r="C20" s="55" t="str">
        <f>'MM CALC'!C16</f>
        <v>ED-51127</v>
      </c>
      <c r="D20" s="103" t="str">
        <f>'MM CALC'!D16</f>
        <v>TRANSPORTE DE MATERIAL DE QUALQUER NATUREZA EM CAMINHÃO DMT &lt;= 1 KM (DENTRO DO PERÍMETRO URBANO)</v>
      </c>
      <c r="E20" s="55" t="str">
        <f>'MM CALC'!E16</f>
        <v>m³</v>
      </c>
      <c r="F20" s="160">
        <f>'MM CALC'!F16</f>
        <v>68.64</v>
      </c>
      <c r="G20" s="60"/>
      <c r="H20" s="60">
        <f t="shared" si="0"/>
        <v>0</v>
      </c>
      <c r="I20" s="60">
        <f t="shared" si="1"/>
        <v>0</v>
      </c>
      <c r="K20" s="127"/>
    </row>
    <row r="21" spans="1:11" s="61" customFormat="1" ht="11.25" x14ac:dyDescent="0.2">
      <c r="A21" s="58" t="str">
        <f>'MM CALC'!A17</f>
        <v>2.4</v>
      </c>
      <c r="B21" s="58" t="str">
        <f>'MM CALC'!B17</f>
        <v>SEINFRA</v>
      </c>
      <c r="C21" s="55" t="str">
        <f>'MM CALC'!C17</f>
        <v>ED-51094</v>
      </c>
      <c r="D21" s="103" t="str">
        <f>'MM CALC'!D17</f>
        <v>APILOAMENTO DO FUNDO DE VALAS COM PLACA</v>
      </c>
      <c r="E21" s="55" t="str">
        <f>'MM CALC'!E17</f>
        <v>m²</v>
      </c>
      <c r="F21" s="160">
        <f>'MM CALC'!F17</f>
        <v>1144</v>
      </c>
      <c r="G21" s="60"/>
      <c r="H21" s="60">
        <f t="shared" ref="H21" si="2">ROUND(G21+(G21*$H$9),2)</f>
        <v>0</v>
      </c>
      <c r="I21" s="60">
        <f t="shared" ref="I21" si="3">ROUND((F21*H21),2)</f>
        <v>0</v>
      </c>
      <c r="K21" s="127"/>
    </row>
    <row r="22" spans="1:11" s="68" customFormat="1" ht="11.25" x14ac:dyDescent="0.2">
      <c r="A22" s="57">
        <f>'MM CALC'!A18</f>
        <v>3</v>
      </c>
      <c r="B22" s="57"/>
      <c r="C22" s="96"/>
      <c r="D22" s="151" t="str">
        <f>'MM CALC'!D18</f>
        <v>PISOS</v>
      </c>
      <c r="E22" s="96"/>
      <c r="F22" s="166"/>
      <c r="G22" s="67"/>
      <c r="H22" s="60"/>
      <c r="I22" s="67">
        <f>SUM(I23:I25)</f>
        <v>0</v>
      </c>
      <c r="K22" s="152"/>
    </row>
    <row r="23" spans="1:11" s="61" customFormat="1" ht="22.5" x14ac:dyDescent="0.2">
      <c r="A23" s="58" t="str">
        <f>'MM CALC'!A19</f>
        <v>3.1</v>
      </c>
      <c r="B23" s="58" t="str">
        <f>'MM CALC'!B19</f>
        <v>SEINFRA</v>
      </c>
      <c r="C23" s="55" t="str">
        <f>'MM CALC'!C19</f>
        <v>ED-49810</v>
      </c>
      <c r="D23" s="103" t="str">
        <f>'MM CALC'!D19</f>
        <v>FORMA E DESFORMA DE TÁBUA E SARRAFO, REAPROVEITAMENTO (3X) (FUNDAÇÃO)</v>
      </c>
      <c r="E23" s="55" t="str">
        <f>'MM CALC'!E19</f>
        <v>m²</v>
      </c>
      <c r="F23" s="160">
        <f>'MM CALC'!F19</f>
        <v>9.8000000000000007</v>
      </c>
      <c r="G23" s="60"/>
      <c r="H23" s="60">
        <f t="shared" si="0"/>
        <v>0</v>
      </c>
      <c r="I23" s="60">
        <f t="shared" si="1"/>
        <v>0</v>
      </c>
      <c r="K23" s="127"/>
    </row>
    <row r="24" spans="1:11" s="61" customFormat="1" ht="11.25" x14ac:dyDescent="0.2">
      <c r="A24" s="58" t="str">
        <f>'MM CALC'!A20</f>
        <v>3.2</v>
      </c>
      <c r="B24" s="58" t="str">
        <f>'MM CALC'!B20</f>
        <v>SEINFRA</v>
      </c>
      <c r="C24" s="55" t="str">
        <f>'MM CALC'!C20</f>
        <v>ED-49813</v>
      </c>
      <c r="D24" s="103" t="str">
        <f>'MM CALC'!D20</f>
        <v>LASTRO DE BRITA 2 OU 3 APILOADO MANUALMENTE</v>
      </c>
      <c r="E24" s="55" t="str">
        <f>'MM CALC'!E20</f>
        <v>m³</v>
      </c>
      <c r="F24" s="160">
        <f>'MM CALC'!F20</f>
        <v>57.2</v>
      </c>
      <c r="G24" s="60"/>
      <c r="H24" s="60">
        <f t="shared" si="0"/>
        <v>0</v>
      </c>
      <c r="I24" s="60">
        <f t="shared" si="1"/>
        <v>0</v>
      </c>
      <c r="K24" s="127"/>
    </row>
    <row r="25" spans="1:11" s="61" customFormat="1" ht="33.75" x14ac:dyDescent="0.2">
      <c r="A25" s="58" t="str">
        <f>'MM CALC'!A21</f>
        <v>3.3</v>
      </c>
      <c r="B25" s="58" t="str">
        <f>'MM CALC'!B21</f>
        <v>SEINFRA</v>
      </c>
      <c r="C25" s="55" t="str">
        <f>'MM CALC'!C21</f>
        <v>ED-50596</v>
      </c>
      <c r="D25" s="103" t="str">
        <f>'MM CALC'!D21</f>
        <v>LAJE DE TRANSIÇÃO E = 8 CM, FCK = 18 MPA USINADO (MECANIZADO), INCLUSIVE TELA 0,97 KG/M2 E ACABAMENTO NIVEL ZERO</v>
      </c>
      <c r="E25" s="55" t="str">
        <f>'MM CALC'!E21</f>
        <v>m²</v>
      </c>
      <c r="F25" s="160">
        <f>'MM CALC'!F21</f>
        <v>1144</v>
      </c>
      <c r="G25" s="60"/>
      <c r="H25" s="60">
        <f t="shared" si="0"/>
        <v>0</v>
      </c>
      <c r="I25" s="60">
        <f t="shared" si="1"/>
        <v>0</v>
      </c>
      <c r="K25" s="127"/>
    </row>
    <row r="26" spans="1:11" s="68" customFormat="1" ht="11.25" x14ac:dyDescent="0.2">
      <c r="A26" s="57">
        <f>'MM CALC'!A22</f>
        <v>4</v>
      </c>
      <c r="B26" s="57"/>
      <c r="C26" s="96"/>
      <c r="D26" s="151" t="str">
        <f>'MM CALC'!D22</f>
        <v>PINTURA</v>
      </c>
      <c r="E26" s="96"/>
      <c r="F26" s="166"/>
      <c r="G26" s="67"/>
      <c r="H26" s="60"/>
      <c r="I26" s="67">
        <f>SUM(I27:I29)</f>
        <v>0</v>
      </c>
      <c r="K26" s="152"/>
    </row>
    <row r="27" spans="1:11" s="61" customFormat="1" ht="22.5" x14ac:dyDescent="0.2">
      <c r="A27" s="58" t="str">
        <f>'MM CALC'!A23</f>
        <v>4.1</v>
      </c>
      <c r="B27" s="58" t="str">
        <f>'MM CALC'!B23</f>
        <v>SEINFRA</v>
      </c>
      <c r="C27" s="55" t="str">
        <f>'MM CALC'!C23</f>
        <v>ED-50460</v>
      </c>
      <c r="D27" s="103" t="str">
        <f>'MM CALC'!D23</f>
        <v>PINTURA ACRÍLICA PARA PISO EM FAIXA DE DEMARCAÇÃO DE QUADRA, DUAS (2) DEMÃOS, FAIXA COM LARGURA DE 5 CM</v>
      </c>
      <c r="E27" s="55" t="str">
        <f>'MM CALC'!E23</f>
        <v>m</v>
      </c>
      <c r="F27" s="160">
        <f>'MM CALC'!F23</f>
        <v>253.21308000000005</v>
      </c>
      <c r="G27" s="60"/>
      <c r="H27" s="60">
        <f t="shared" si="0"/>
        <v>0</v>
      </c>
      <c r="I27" s="60">
        <f t="shared" si="1"/>
        <v>0</v>
      </c>
      <c r="K27" s="127"/>
    </row>
    <row r="28" spans="1:11" s="61" customFormat="1" ht="22.5" x14ac:dyDescent="0.2">
      <c r="A28" s="58" t="str">
        <f>'MM CALC'!A24</f>
        <v>4.2</v>
      </c>
      <c r="B28" s="58" t="str">
        <f>'MM CALC'!B24</f>
        <v>SEINFRA</v>
      </c>
      <c r="C28" s="55" t="str">
        <f>'MM CALC'!C24</f>
        <v>ED-50460</v>
      </c>
      <c r="D28" s="103" t="str">
        <f>'MM CALC'!D24</f>
        <v>PINTURA ACRÍLICA PARA PISO EM FAIXA DE DEMARCAÇÃO DE QUADRA, DUAS (2) DEMÃOS, FAIXA COM LARGURA DE 5 CM</v>
      </c>
      <c r="E28" s="55" t="str">
        <f>'MM CALC'!E24</f>
        <v>m</v>
      </c>
      <c r="F28" s="160">
        <f>'MM CALC'!F24</f>
        <v>72</v>
      </c>
      <c r="G28" s="60"/>
      <c r="H28" s="60">
        <f t="shared" si="0"/>
        <v>0</v>
      </c>
      <c r="I28" s="60">
        <f t="shared" si="1"/>
        <v>0</v>
      </c>
      <c r="K28" s="127"/>
    </row>
    <row r="29" spans="1:11" s="61" customFormat="1" ht="22.5" x14ac:dyDescent="0.2">
      <c r="A29" s="58" t="str">
        <f>'MM CALC'!A25</f>
        <v>4.3</v>
      </c>
      <c r="B29" s="58" t="str">
        <f>'MM CALC'!B25</f>
        <v>SEINFRA</v>
      </c>
      <c r="C29" s="55" t="str">
        <f>'MM CALC'!C25</f>
        <v>ED-50460</v>
      </c>
      <c r="D29" s="103" t="str">
        <f>'MM CALC'!D25</f>
        <v>PINTURA ACRÍLICA PARA PISO EM FAIXA DE DEMARCAÇÃO DE QUADRA, DUAS (2) DEMÃOS, FAIXA COM LARGURA DE 5 CM</v>
      </c>
      <c r="E29" s="55" t="str">
        <f>'MM CALC'!E25</f>
        <v>m</v>
      </c>
      <c r="F29" s="160">
        <f>'MM CALC'!F25</f>
        <v>190.32000000000002</v>
      </c>
      <c r="G29" s="60"/>
      <c r="H29" s="60">
        <f t="shared" si="0"/>
        <v>0</v>
      </c>
      <c r="I29" s="60">
        <f t="shared" si="1"/>
        <v>0</v>
      </c>
      <c r="K29" s="127"/>
    </row>
    <row r="30" spans="1:11" s="68" customFormat="1" ht="11.25" x14ac:dyDescent="0.2">
      <c r="A30" s="57">
        <f>'MM CALC'!A26</f>
        <v>5</v>
      </c>
      <c r="B30" s="57"/>
      <c r="C30" s="96"/>
      <c r="D30" s="151" t="str">
        <f>'MM CALC'!D26</f>
        <v>EQUIPAMENTOS ESPORTIVOS</v>
      </c>
      <c r="E30" s="96"/>
      <c r="F30" s="166"/>
      <c r="G30" s="67"/>
      <c r="H30" s="60"/>
      <c r="I30" s="67">
        <f>SUM(I31:I33)</f>
        <v>0</v>
      </c>
      <c r="K30" s="152"/>
    </row>
    <row r="31" spans="1:11" s="61" customFormat="1" ht="22.5" x14ac:dyDescent="0.2">
      <c r="A31" s="58" t="str">
        <f>'MM CALC'!A27</f>
        <v>5.1</v>
      </c>
      <c r="B31" s="58" t="str">
        <f>'MM CALC'!B27</f>
        <v>SEINFRA</v>
      </c>
      <c r="C31" s="55" t="str">
        <f>'MM CALC'!C27</f>
        <v>ED-49569</v>
      </c>
      <c r="D31" s="103" t="str">
        <f>'MM CALC'!D27</f>
        <v>TRAVE DE GOL EM TUBO GALVANIZADO PARA QUADRA, INCLUSIVE REDE E PINTURA</v>
      </c>
      <c r="E31" s="55" t="str">
        <f>'MM CALC'!E27</f>
        <v>u</v>
      </c>
      <c r="F31" s="160">
        <f>'MM CALC'!F27</f>
        <v>2</v>
      </c>
      <c r="G31" s="60"/>
      <c r="H31" s="60">
        <f t="shared" si="0"/>
        <v>0</v>
      </c>
      <c r="I31" s="60">
        <f t="shared" si="1"/>
        <v>0</v>
      </c>
      <c r="K31" s="127"/>
    </row>
    <row r="32" spans="1:11" s="61" customFormat="1" ht="22.5" x14ac:dyDescent="0.2">
      <c r="A32" s="58" t="str">
        <f>'MM CALC'!A28</f>
        <v>5.2</v>
      </c>
      <c r="B32" s="58" t="str">
        <f>'MM CALC'!B28</f>
        <v>SEINFRA</v>
      </c>
      <c r="C32" s="55" t="str">
        <f>'MM CALC'!C28</f>
        <v>ED-49572</v>
      </c>
      <c r="D32" s="103" t="str">
        <f>'MM CALC'!D28</f>
        <v>REDE DE VÔLEI COM MASTRO EM TUBO GALVANIZADO SEM PEDESTAL</v>
      </c>
      <c r="E32" s="55" t="str">
        <f>'MM CALC'!E28</f>
        <v>cj</v>
      </c>
      <c r="F32" s="160">
        <f>'MM CALC'!F28</f>
        <v>1</v>
      </c>
      <c r="G32" s="60"/>
      <c r="H32" s="60">
        <f t="shared" si="0"/>
        <v>0</v>
      </c>
      <c r="I32" s="60">
        <f t="shared" si="1"/>
        <v>0</v>
      </c>
      <c r="K32" s="127"/>
    </row>
    <row r="33" spans="1:11" s="61" customFormat="1" ht="11.25" x14ac:dyDescent="0.2">
      <c r="A33" s="58" t="str">
        <f>'MM CALC'!A29</f>
        <v>5.3</v>
      </c>
      <c r="B33" s="58" t="str">
        <f>'MM CALC'!B29</f>
        <v>SEINFRA</v>
      </c>
      <c r="C33" s="55" t="str">
        <f>'MM CALC'!C29</f>
        <v>ED-49574</v>
      </c>
      <c r="D33" s="103" t="str">
        <f>'MM CALC'!D29</f>
        <v>TABELA DE BASQUETE EM POSTE METÁLICO E SUPORTE DE PISO</v>
      </c>
      <c r="E33" s="55" t="str">
        <f>'MM CALC'!E29</f>
        <v>u</v>
      </c>
      <c r="F33" s="160">
        <f>'MM CALC'!F29</f>
        <v>2</v>
      </c>
      <c r="G33" s="60"/>
      <c r="H33" s="60">
        <f t="shared" si="0"/>
        <v>0</v>
      </c>
      <c r="I33" s="60">
        <f t="shared" si="1"/>
        <v>0</v>
      </c>
      <c r="K33" s="127"/>
    </row>
    <row r="34" spans="1:11" s="68" customFormat="1" ht="11.25" x14ac:dyDescent="0.2">
      <c r="A34" s="57">
        <f>'MM CALC'!A30</f>
        <v>6</v>
      </c>
      <c r="B34" s="121"/>
      <c r="C34" s="96"/>
      <c r="D34" s="143" t="str">
        <f>'MM CALC'!D30</f>
        <v>LIMPEZA DE OBRA</v>
      </c>
      <c r="E34" s="96"/>
      <c r="F34" s="160"/>
      <c r="G34" s="120"/>
      <c r="H34" s="60"/>
      <c r="I34" s="67">
        <f>SUM(I35:I35)</f>
        <v>0</v>
      </c>
      <c r="K34" s="128"/>
    </row>
    <row r="35" spans="1:11" s="61" customFormat="1" ht="11.25" x14ac:dyDescent="0.2">
      <c r="A35" s="58" t="str">
        <f>'MM CALC'!A31</f>
        <v>6.1</v>
      </c>
      <c r="B35" s="58" t="str">
        <f>'MM CALC'!B31</f>
        <v>SEINFRA</v>
      </c>
      <c r="C35" s="55" t="str">
        <f>'MM CALC'!C31</f>
        <v>ED-50266</v>
      </c>
      <c r="D35" s="103" t="str">
        <f>'MM CALC'!D31</f>
        <v>LIMPEZA FINAL PARA ENTREGA DA OBRA</v>
      </c>
      <c r="E35" s="55" t="str">
        <f>'MM CALC'!E31</f>
        <v>m²</v>
      </c>
      <c r="F35" s="160">
        <f>'MM CALC'!F31</f>
        <v>1144</v>
      </c>
      <c r="G35" s="104"/>
      <c r="H35" s="60">
        <f t="shared" ref="H35" si="4">ROUND(G35+(G35*$H$9),2)</f>
        <v>0</v>
      </c>
      <c r="I35" s="60">
        <f>ROUND((F35*H35),2)</f>
        <v>0</v>
      </c>
      <c r="K35" s="129"/>
    </row>
    <row r="36" spans="1:11" s="61" customFormat="1" ht="11.25" x14ac:dyDescent="0.2">
      <c r="A36" s="58"/>
      <c r="B36" s="58"/>
      <c r="C36" s="55"/>
      <c r="D36" s="103"/>
      <c r="E36" s="55"/>
      <c r="F36" s="160"/>
      <c r="G36" s="60"/>
      <c r="H36" s="60"/>
      <c r="I36" s="67">
        <f>I13+I17+I22+I26+I30+I34</f>
        <v>0</v>
      </c>
      <c r="K36" s="130"/>
    </row>
    <row r="37" spans="1:11" x14ac:dyDescent="0.2">
      <c r="A37" s="27"/>
      <c r="B37" s="178"/>
      <c r="C37" s="178"/>
      <c r="D37" s="28"/>
      <c r="E37" s="69"/>
      <c r="F37" s="69"/>
      <c r="G37" s="69"/>
      <c r="H37" s="69"/>
      <c r="I37" s="70"/>
    </row>
    <row r="38" spans="1:11" x14ac:dyDescent="0.2">
      <c r="A38" s="27"/>
      <c r="B38" s="178"/>
      <c r="C38" s="178"/>
      <c r="D38" s="28"/>
      <c r="E38" s="69"/>
      <c r="F38" s="69"/>
      <c r="G38" s="69"/>
      <c r="H38" s="69"/>
      <c r="I38" s="70"/>
    </row>
    <row r="39" spans="1:11" x14ac:dyDescent="0.2">
      <c r="A39" s="27"/>
      <c r="B39" s="178"/>
      <c r="C39" s="178"/>
      <c r="D39" s="28"/>
      <c r="E39" s="69"/>
      <c r="F39" s="69"/>
      <c r="G39" s="69"/>
      <c r="H39" s="69"/>
      <c r="I39" s="70"/>
    </row>
    <row r="40" spans="1:11" x14ac:dyDescent="0.2">
      <c r="A40" s="26"/>
      <c r="B40" s="18"/>
      <c r="C40" s="18"/>
      <c r="D40" s="28"/>
      <c r="E40" s="69"/>
      <c r="F40" s="69"/>
      <c r="G40" s="69"/>
      <c r="H40" s="69"/>
      <c r="I40" s="70"/>
    </row>
    <row r="41" spans="1:11" x14ac:dyDescent="0.2">
      <c r="A41" s="195"/>
      <c r="B41" s="196"/>
      <c r="C41" s="196"/>
      <c r="D41" s="107" t="s">
        <v>31</v>
      </c>
      <c r="E41" s="74"/>
      <c r="F41" s="181"/>
      <c r="G41" s="107" t="s">
        <v>31</v>
      </c>
      <c r="H41" s="105"/>
      <c r="I41" s="70"/>
    </row>
    <row r="42" spans="1:11" x14ac:dyDescent="0.2">
      <c r="A42" s="195"/>
      <c r="B42" s="196"/>
      <c r="C42" s="196"/>
      <c r="D42" s="73" t="str">
        <f>'MM CALC'!D36</f>
        <v>Nome do profissional responsável</v>
      </c>
      <c r="E42" s="74"/>
      <c r="F42" s="181"/>
      <c r="G42" s="106" t="str">
        <f>'MM CALC'!G36</f>
        <v>Nome do Prefeito</v>
      </c>
      <c r="H42" s="105"/>
      <c r="I42" s="70"/>
    </row>
    <row r="43" spans="1:11" x14ac:dyDescent="0.2">
      <c r="A43" s="197"/>
      <c r="B43" s="198"/>
      <c r="C43" s="198"/>
      <c r="D43" s="107" t="str">
        <f>'MM CALC'!D37</f>
        <v xml:space="preserve">Engenheiro Civil? Arquiteto? CREA? CAU? nº XXXXXX/D </v>
      </c>
      <c r="E43" s="74"/>
      <c r="F43" s="181"/>
      <c r="G43" s="107" t="str">
        <f>'MM CALC'!G37</f>
        <v>Prefeito Municipal de XXXX</v>
      </c>
      <c r="H43" s="105"/>
      <c r="I43" s="70"/>
    </row>
    <row r="44" spans="1:11" x14ac:dyDescent="0.2">
      <c r="A44" s="132"/>
      <c r="B44" s="133"/>
      <c r="C44" s="133"/>
      <c r="D44" s="28"/>
      <c r="E44" s="69"/>
      <c r="F44" s="69"/>
      <c r="G44" s="69"/>
      <c r="H44" s="69"/>
      <c r="I44" s="70"/>
    </row>
    <row r="45" spans="1:11" x14ac:dyDescent="0.2">
      <c r="A45" s="26"/>
      <c r="B45" s="18"/>
      <c r="C45" s="18"/>
      <c r="D45" s="28"/>
      <c r="E45" s="69"/>
      <c r="F45" s="69"/>
      <c r="G45" s="69"/>
      <c r="H45" s="69"/>
      <c r="I45" s="70"/>
    </row>
    <row r="46" spans="1:11" x14ac:dyDescent="0.2">
      <c r="A46" s="23"/>
      <c r="B46" s="24"/>
      <c r="C46" s="24"/>
      <c r="D46" s="25"/>
      <c r="E46" s="71"/>
      <c r="F46" s="71"/>
      <c r="G46" s="71"/>
      <c r="H46" s="71"/>
      <c r="I46" s="72"/>
    </row>
    <row r="47" spans="1:11" x14ac:dyDescent="0.2">
      <c r="I47" s="108"/>
    </row>
  </sheetData>
  <autoFilter ref="A11:I36"/>
  <mergeCells count="10">
    <mergeCell ref="A42:C42"/>
    <mergeCell ref="A43:C43"/>
    <mergeCell ref="A41:C41"/>
    <mergeCell ref="A8:D8"/>
    <mergeCell ref="I7:I9"/>
    <mergeCell ref="A3:I3"/>
    <mergeCell ref="E7:F7"/>
    <mergeCell ref="E6:I6"/>
    <mergeCell ref="G7:H8"/>
    <mergeCell ref="A7:D7"/>
  </mergeCells>
  <phoneticPr fontId="21" type="noConversion"/>
  <conditionalFormatting sqref="C13:C36">
    <cfRule type="expression" dxfId="0" priority="145" stopIfTrue="1">
      <formula>OR(#REF!="M",#REF!="A")</formula>
    </cfRule>
  </conditionalFormatting>
  <printOptions horizontalCentered="1"/>
  <pageMargins left="0.78740157480314965" right="0.39370078740157483" top="0.98425196850393704" bottom="0.98425196850393704" header="0.51181102362204722" footer="0.51181102362204722"/>
  <pageSetup paperSize="9" scale="71" fitToHeight="0" orientation="portrait" horizontalDpi="4294967293" r:id="rId1"/>
  <headerFooter alignWithMargins="0">
    <oddFooter>&amp;C
Página &amp;P de &amp;N</oddFooter>
  </headerFooter>
  <ignoredErrors>
    <ignoredError sqref="I35 I31:I33 I27:I29 I23:I25 I18:I21 I17 I22 I26 I30 I34" formula="1"/>
  </ignoredErrors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>
              <from>
                <xdr:col>0</xdr:col>
                <xdr:colOff>228600</xdr:colOff>
                <xdr:row>0</xdr:row>
                <xdr:rowOff>209550</xdr:rowOff>
              </from>
              <to>
                <xdr:col>2</xdr:col>
                <xdr:colOff>133350</xdr:colOff>
                <xdr:row>0</xdr:row>
                <xdr:rowOff>895350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50"/>
  <sheetViews>
    <sheetView showGridLines="0" view="pageBreakPreview" zoomScale="75" zoomScaleNormal="75" zoomScaleSheetLayoutView="75" workbookViewId="0">
      <pane ySplit="7" topLeftCell="A8" activePane="bottomLeft" state="frozen"/>
      <selection pane="bottomLeft" activeCell="K16" sqref="K16"/>
    </sheetView>
  </sheetViews>
  <sheetFormatPr defaultColWidth="9.140625" defaultRowHeight="12.75" x14ac:dyDescent="0.2"/>
  <cols>
    <col min="1" max="1" width="7.140625" style="79" customWidth="1"/>
    <col min="2" max="2" width="10.140625" style="75" bestFit="1" customWidth="1"/>
    <col min="3" max="3" width="9.5703125" style="75" customWidth="1"/>
    <col min="4" max="4" width="60.85546875" style="16" bestFit="1" customWidth="1"/>
    <col min="5" max="5" width="7.42578125" style="75" customWidth="1"/>
    <col min="6" max="6" width="8.42578125" style="80" bestFit="1" customWidth="1"/>
    <col min="7" max="7" width="76.5703125" style="20" customWidth="1"/>
    <col min="8" max="16384" width="9.140625" style="20"/>
  </cols>
  <sheetData>
    <row r="1" spans="1:7" x14ac:dyDescent="0.2">
      <c r="A1" s="204" t="s">
        <v>42</v>
      </c>
      <c r="B1" s="205"/>
      <c r="C1" s="205"/>
      <c r="D1" s="205"/>
      <c r="E1" s="205"/>
      <c r="F1" s="205"/>
      <c r="G1" s="206"/>
    </row>
    <row r="2" spans="1:7" ht="5.0999999999999996" customHeight="1" x14ac:dyDescent="0.2">
      <c r="A2" s="76"/>
      <c r="B2" s="42"/>
      <c r="C2" s="42"/>
      <c r="D2" s="19"/>
      <c r="E2" s="42"/>
      <c r="F2" s="42"/>
      <c r="G2" s="32"/>
    </row>
    <row r="3" spans="1:7" s="15" customFormat="1" x14ac:dyDescent="0.2">
      <c r="A3" s="17" t="s">
        <v>40</v>
      </c>
      <c r="B3" s="2"/>
      <c r="C3" s="2"/>
      <c r="D3" s="81"/>
      <c r="E3" s="1" t="s">
        <v>43</v>
      </c>
      <c r="F3" s="135"/>
      <c r="G3" s="10"/>
    </row>
    <row r="4" spans="1:7" s="15" customFormat="1" x14ac:dyDescent="0.2">
      <c r="A4" s="17" t="s">
        <v>70</v>
      </c>
      <c r="B4" s="2"/>
      <c r="C4" s="2"/>
      <c r="D4" s="82"/>
      <c r="E4" s="2"/>
      <c r="F4" s="137"/>
      <c r="G4" s="10"/>
    </row>
    <row r="5" spans="1:7" s="15" customFormat="1" x14ac:dyDescent="0.2">
      <c r="A5" s="17" t="s">
        <v>41</v>
      </c>
      <c r="B5" s="2"/>
      <c r="C5" s="2"/>
      <c r="D5" s="82"/>
      <c r="E5" s="2"/>
      <c r="F5" s="2"/>
      <c r="G5" s="10"/>
    </row>
    <row r="6" spans="1:7" x14ac:dyDescent="0.2">
      <c r="A6" s="77"/>
      <c r="B6" s="28"/>
      <c r="C6" s="28"/>
      <c r="D6" s="19"/>
      <c r="E6" s="28"/>
      <c r="F6" s="78"/>
      <c r="G6" s="32"/>
    </row>
    <row r="7" spans="1:7" s="75" customFormat="1" x14ac:dyDescent="0.2">
      <c r="A7" s="148" t="s">
        <v>0</v>
      </c>
      <c r="B7" s="126" t="s">
        <v>9</v>
      </c>
      <c r="C7" s="147" t="s">
        <v>2</v>
      </c>
      <c r="D7" s="126" t="s">
        <v>1</v>
      </c>
      <c r="E7" s="126" t="s">
        <v>6</v>
      </c>
      <c r="F7" s="149" t="s">
        <v>7</v>
      </c>
      <c r="G7" s="126" t="s">
        <v>18</v>
      </c>
    </row>
    <row r="8" spans="1:7" s="102" customFormat="1" ht="5.0999999999999996" customHeight="1" x14ac:dyDescent="0.2">
      <c r="A8" s="97" t="s">
        <v>32</v>
      </c>
      <c r="B8" s="98"/>
      <c r="C8" s="98"/>
      <c r="D8" s="99"/>
      <c r="E8" s="98"/>
      <c r="F8" s="100"/>
      <c r="G8" s="101"/>
    </row>
    <row r="9" spans="1:7" s="102" customFormat="1" ht="11.25" x14ac:dyDescent="0.2">
      <c r="A9" s="153">
        <v>1</v>
      </c>
      <c r="B9" s="154"/>
      <c r="C9" s="65"/>
      <c r="D9" s="155" t="s">
        <v>53</v>
      </c>
      <c r="E9" s="156"/>
      <c r="F9" s="59"/>
      <c r="G9" s="154"/>
    </row>
    <row r="10" spans="1:7" s="102" customFormat="1" ht="45" x14ac:dyDescent="0.2">
      <c r="A10" s="157" t="s">
        <v>11</v>
      </c>
      <c r="B10" s="154" t="s">
        <v>34</v>
      </c>
      <c r="C10" s="158" t="s">
        <v>35</v>
      </c>
      <c r="D10" s="159" t="s">
        <v>68</v>
      </c>
      <c r="E10" s="156" t="s">
        <v>61</v>
      </c>
      <c r="F10" s="160">
        <v>1</v>
      </c>
      <c r="G10" s="161" t="s">
        <v>60</v>
      </c>
    </row>
    <row r="11" spans="1:7" s="102" customFormat="1" ht="22.5" x14ac:dyDescent="0.2">
      <c r="A11" s="157" t="s">
        <v>24</v>
      </c>
      <c r="B11" s="154" t="s">
        <v>34</v>
      </c>
      <c r="C11" s="158" t="s">
        <v>73</v>
      </c>
      <c r="D11" s="159" t="s">
        <v>74</v>
      </c>
      <c r="E11" s="156" t="s">
        <v>28</v>
      </c>
      <c r="F11" s="160">
        <f>46*28</f>
        <v>1288</v>
      </c>
      <c r="G11" s="162" t="s">
        <v>80</v>
      </c>
    </row>
    <row r="12" spans="1:7" s="102" customFormat="1" ht="11.25" x14ac:dyDescent="0.2">
      <c r="A12" s="157" t="s">
        <v>72</v>
      </c>
      <c r="B12" s="154" t="s">
        <v>34</v>
      </c>
      <c r="C12" s="158" t="s">
        <v>36</v>
      </c>
      <c r="D12" s="159" t="s">
        <v>27</v>
      </c>
      <c r="E12" s="156" t="s">
        <v>28</v>
      </c>
      <c r="F12" s="160">
        <f>44*26</f>
        <v>1144</v>
      </c>
      <c r="G12" s="162" t="s">
        <v>108</v>
      </c>
    </row>
    <row r="13" spans="1:7" s="150" customFormat="1" ht="11.25" x14ac:dyDescent="0.2">
      <c r="A13" s="153">
        <v>2</v>
      </c>
      <c r="B13" s="163"/>
      <c r="C13" s="65"/>
      <c r="D13" s="164" t="s">
        <v>54</v>
      </c>
      <c r="E13" s="165"/>
      <c r="F13" s="166"/>
      <c r="G13" s="167"/>
    </row>
    <row r="14" spans="1:7" s="102" customFormat="1" ht="11.25" x14ac:dyDescent="0.2">
      <c r="A14" s="157" t="s">
        <v>12</v>
      </c>
      <c r="B14" s="154" t="s">
        <v>34</v>
      </c>
      <c r="C14" s="158" t="s">
        <v>78</v>
      </c>
      <c r="D14" s="159" t="s">
        <v>55</v>
      </c>
      <c r="E14" s="156" t="s">
        <v>77</v>
      </c>
      <c r="F14" s="160">
        <f>44*26*0.06</f>
        <v>68.64</v>
      </c>
      <c r="G14" s="162" t="s">
        <v>82</v>
      </c>
    </row>
    <row r="15" spans="1:7" s="102" customFormat="1" ht="11.25" x14ac:dyDescent="0.2">
      <c r="A15" s="157" t="s">
        <v>50</v>
      </c>
      <c r="B15" s="154" t="s">
        <v>34</v>
      </c>
      <c r="C15" s="158" t="s">
        <v>83</v>
      </c>
      <c r="D15" s="159" t="s">
        <v>84</v>
      </c>
      <c r="E15" s="156" t="s">
        <v>77</v>
      </c>
      <c r="F15" s="160">
        <f t="shared" ref="F15:F16" si="0">44*26*0.06</f>
        <v>68.64</v>
      </c>
      <c r="G15" s="162" t="s">
        <v>82</v>
      </c>
    </row>
    <row r="16" spans="1:7" s="102" customFormat="1" ht="22.5" x14ac:dyDescent="0.2">
      <c r="A16" s="157" t="s">
        <v>51</v>
      </c>
      <c r="B16" s="154" t="s">
        <v>34</v>
      </c>
      <c r="C16" s="158" t="s">
        <v>85</v>
      </c>
      <c r="D16" s="159" t="s">
        <v>86</v>
      </c>
      <c r="E16" s="156" t="s">
        <v>77</v>
      </c>
      <c r="F16" s="160">
        <f t="shared" si="0"/>
        <v>68.64</v>
      </c>
      <c r="G16" s="162" t="s">
        <v>82</v>
      </c>
    </row>
    <row r="17" spans="1:7" s="102" customFormat="1" ht="11.25" x14ac:dyDescent="0.2">
      <c r="A17" s="157" t="s">
        <v>105</v>
      </c>
      <c r="B17" s="154" t="s">
        <v>34</v>
      </c>
      <c r="C17" s="158" t="s">
        <v>106</v>
      </c>
      <c r="D17" s="159" t="s">
        <v>107</v>
      </c>
      <c r="E17" s="156" t="s">
        <v>28</v>
      </c>
      <c r="F17" s="160">
        <f>44*26</f>
        <v>1144</v>
      </c>
      <c r="G17" s="162" t="s">
        <v>108</v>
      </c>
    </row>
    <row r="18" spans="1:7" s="150" customFormat="1" ht="11.25" x14ac:dyDescent="0.2">
      <c r="A18" s="153">
        <v>3</v>
      </c>
      <c r="B18" s="163"/>
      <c r="C18" s="65"/>
      <c r="D18" s="155" t="s">
        <v>57</v>
      </c>
      <c r="E18" s="165"/>
      <c r="F18" s="166"/>
      <c r="G18" s="168"/>
    </row>
    <row r="19" spans="1:7" s="102" customFormat="1" ht="22.5" x14ac:dyDescent="0.2">
      <c r="A19" s="157" t="s">
        <v>13</v>
      </c>
      <c r="B19" s="154" t="s">
        <v>34</v>
      </c>
      <c r="C19" s="158" t="s">
        <v>37</v>
      </c>
      <c r="D19" s="159" t="s">
        <v>56</v>
      </c>
      <c r="E19" s="156" t="s">
        <v>28</v>
      </c>
      <c r="F19" s="160">
        <f>(44+26)*2*0.07</f>
        <v>9.8000000000000007</v>
      </c>
      <c r="G19" s="162" t="s">
        <v>104</v>
      </c>
    </row>
    <row r="20" spans="1:7" s="102" customFormat="1" ht="11.25" x14ac:dyDescent="0.2">
      <c r="A20" s="157" t="s">
        <v>30</v>
      </c>
      <c r="B20" s="154" t="s">
        <v>34</v>
      </c>
      <c r="C20" s="158" t="s">
        <v>75</v>
      </c>
      <c r="D20" s="159" t="s">
        <v>76</v>
      </c>
      <c r="E20" s="156" t="s">
        <v>77</v>
      </c>
      <c r="F20" s="160">
        <f>44*26*0.05</f>
        <v>57.2</v>
      </c>
      <c r="G20" s="162" t="s">
        <v>81</v>
      </c>
    </row>
    <row r="21" spans="1:7" s="102" customFormat="1" ht="22.5" x14ac:dyDescent="0.2">
      <c r="A21" s="157" t="s">
        <v>52</v>
      </c>
      <c r="B21" s="154" t="s">
        <v>34</v>
      </c>
      <c r="C21" s="158" t="s">
        <v>102</v>
      </c>
      <c r="D21" s="159" t="s">
        <v>103</v>
      </c>
      <c r="E21" s="156" t="s">
        <v>28</v>
      </c>
      <c r="F21" s="160">
        <f>44*26</f>
        <v>1144</v>
      </c>
      <c r="G21" s="162" t="s">
        <v>79</v>
      </c>
    </row>
    <row r="22" spans="1:7" s="150" customFormat="1" ht="11.25" x14ac:dyDescent="0.2">
      <c r="A22" s="153">
        <v>4</v>
      </c>
      <c r="B22" s="163"/>
      <c r="C22" s="65"/>
      <c r="D22" s="164" t="s">
        <v>58</v>
      </c>
      <c r="E22" s="165"/>
      <c r="F22" s="166"/>
      <c r="G22" s="169"/>
    </row>
    <row r="23" spans="1:7" s="102" customFormat="1" ht="33.75" x14ac:dyDescent="0.2">
      <c r="A23" s="157" t="s">
        <v>10</v>
      </c>
      <c r="B23" s="154" t="s">
        <v>34</v>
      </c>
      <c r="C23" s="158" t="s">
        <v>97</v>
      </c>
      <c r="D23" s="159" t="s">
        <v>98</v>
      </c>
      <c r="E23" s="156" t="s">
        <v>62</v>
      </c>
      <c r="F23" s="160">
        <f>(40*2)+(20*2)+(25*2)+((9.41+4.9+9.41)*2)+(0.15*2)+(1*2)+(0.35*4)+(3.1416*0.15*3)+(2*3.1416*1.8)+(2*3.1416*3)+(0.125*4)</f>
        <v>253.21308000000005</v>
      </c>
      <c r="G23" s="176" t="s">
        <v>100</v>
      </c>
    </row>
    <row r="24" spans="1:7" s="102" customFormat="1" ht="22.5" x14ac:dyDescent="0.2">
      <c r="A24" s="157" t="s">
        <v>25</v>
      </c>
      <c r="B24" s="154" t="s">
        <v>34</v>
      </c>
      <c r="C24" s="158" t="s">
        <v>97</v>
      </c>
      <c r="D24" s="159" t="s">
        <v>98</v>
      </c>
      <c r="E24" s="156" t="s">
        <v>62</v>
      </c>
      <c r="F24" s="160">
        <f>18*2+9*4</f>
        <v>72</v>
      </c>
      <c r="G24" s="177" t="s">
        <v>99</v>
      </c>
    </row>
    <row r="25" spans="1:7" s="102" customFormat="1" ht="33.75" x14ac:dyDescent="0.2">
      <c r="A25" s="157" t="s">
        <v>26</v>
      </c>
      <c r="B25" s="154" t="s">
        <v>34</v>
      </c>
      <c r="C25" s="158" t="s">
        <v>97</v>
      </c>
      <c r="D25" s="159" t="s">
        <v>98</v>
      </c>
      <c r="E25" s="156" t="s">
        <v>62</v>
      </c>
      <c r="F25" s="160">
        <f>(28*2)+(15*2)+((3+18.25+3)*2)+((5.8+4.9+5.8)*2)+((0.375+4.01+0.375)*2)+(5.65*2)+(0.1*6*2)+(0.4*2)</f>
        <v>190.32000000000002</v>
      </c>
      <c r="G25" s="176" t="s">
        <v>101</v>
      </c>
    </row>
    <row r="26" spans="1:7" s="150" customFormat="1" ht="11.25" x14ac:dyDescent="0.2">
      <c r="A26" s="153">
        <v>5</v>
      </c>
      <c r="B26" s="163"/>
      <c r="C26" s="65"/>
      <c r="D26" s="164" t="s">
        <v>71</v>
      </c>
      <c r="E26" s="165"/>
      <c r="F26" s="166"/>
      <c r="G26" s="169"/>
    </row>
    <row r="27" spans="1:7" s="102" customFormat="1" ht="22.5" x14ac:dyDescent="0.2">
      <c r="A27" s="157" t="s">
        <v>21</v>
      </c>
      <c r="B27" s="154" t="s">
        <v>34</v>
      </c>
      <c r="C27" s="158" t="s">
        <v>87</v>
      </c>
      <c r="D27" s="159" t="s">
        <v>88</v>
      </c>
      <c r="E27" s="156" t="s">
        <v>61</v>
      </c>
      <c r="F27" s="160">
        <v>2</v>
      </c>
      <c r="G27" s="170" t="s">
        <v>94</v>
      </c>
    </row>
    <row r="28" spans="1:7" s="102" customFormat="1" ht="11.25" x14ac:dyDescent="0.2">
      <c r="A28" s="157" t="s">
        <v>22</v>
      </c>
      <c r="B28" s="154" t="s">
        <v>34</v>
      </c>
      <c r="C28" s="158" t="s">
        <v>89</v>
      </c>
      <c r="D28" s="159" t="s">
        <v>90</v>
      </c>
      <c r="E28" s="156" t="s">
        <v>91</v>
      </c>
      <c r="F28" s="160">
        <v>1</v>
      </c>
      <c r="G28" s="170" t="s">
        <v>95</v>
      </c>
    </row>
    <row r="29" spans="1:7" s="102" customFormat="1" ht="11.25" x14ac:dyDescent="0.2">
      <c r="A29" s="157" t="s">
        <v>33</v>
      </c>
      <c r="B29" s="154" t="s">
        <v>34</v>
      </c>
      <c r="C29" s="158" t="s">
        <v>92</v>
      </c>
      <c r="D29" s="159" t="s">
        <v>93</v>
      </c>
      <c r="E29" s="156" t="s">
        <v>61</v>
      </c>
      <c r="F29" s="160">
        <v>2</v>
      </c>
      <c r="G29" s="170" t="s">
        <v>96</v>
      </c>
    </row>
    <row r="30" spans="1:7" s="102" customFormat="1" ht="11.25" x14ac:dyDescent="0.2">
      <c r="A30" s="153">
        <v>6</v>
      </c>
      <c r="B30" s="55"/>
      <c r="C30" s="65"/>
      <c r="D30" s="171" t="s">
        <v>59</v>
      </c>
      <c r="E30" s="172"/>
      <c r="F30" s="160"/>
      <c r="G30" s="170"/>
    </row>
    <row r="31" spans="1:7" s="102" customFormat="1" ht="11.25" x14ac:dyDescent="0.2">
      <c r="A31" s="157" t="s">
        <v>23</v>
      </c>
      <c r="B31" s="55" t="s">
        <v>34</v>
      </c>
      <c r="C31" s="158" t="s">
        <v>38</v>
      </c>
      <c r="D31" s="173" t="s">
        <v>63</v>
      </c>
      <c r="E31" s="172" t="s">
        <v>28</v>
      </c>
      <c r="F31" s="160">
        <f>44*26</f>
        <v>1144</v>
      </c>
      <c r="G31" s="162" t="s">
        <v>79</v>
      </c>
    </row>
    <row r="32" spans="1:7" x14ac:dyDescent="0.2">
      <c r="A32" s="139"/>
      <c r="B32" s="140"/>
      <c r="C32" s="140"/>
      <c r="D32" s="30"/>
      <c r="E32" s="29"/>
      <c r="F32" s="83"/>
      <c r="G32" s="84"/>
    </row>
    <row r="33" spans="1:7" x14ac:dyDescent="0.2">
      <c r="A33" s="139"/>
      <c r="B33" s="140"/>
      <c r="C33" s="140"/>
      <c r="D33" s="31"/>
      <c r="E33" s="140"/>
      <c r="F33" s="85"/>
      <c r="G33" s="86"/>
    </row>
    <row r="34" spans="1:7" x14ac:dyDescent="0.2">
      <c r="A34" s="139"/>
      <c r="B34" s="140"/>
      <c r="C34" s="140"/>
      <c r="D34" s="31"/>
      <c r="E34" s="140"/>
      <c r="F34" s="85"/>
      <c r="G34" s="86"/>
    </row>
    <row r="35" spans="1:7" x14ac:dyDescent="0.2">
      <c r="A35" s="139"/>
      <c r="B35" s="28"/>
      <c r="C35" s="28"/>
      <c r="D35" s="107" t="s">
        <v>31</v>
      </c>
      <c r="E35" s="140"/>
      <c r="F35" s="85"/>
      <c r="G35" s="144" t="s">
        <v>31</v>
      </c>
    </row>
    <row r="36" spans="1:7" x14ac:dyDescent="0.2">
      <c r="A36" s="89"/>
      <c r="B36" s="28"/>
      <c r="C36" s="28"/>
      <c r="D36" s="113" t="s">
        <v>44</v>
      </c>
      <c r="E36" s="140"/>
      <c r="F36" s="85"/>
      <c r="G36" s="145" t="s">
        <v>46</v>
      </c>
    </row>
    <row r="37" spans="1:7" x14ac:dyDescent="0.2">
      <c r="A37" s="202"/>
      <c r="B37" s="203"/>
      <c r="C37" s="203"/>
      <c r="D37" s="112" t="s">
        <v>45</v>
      </c>
      <c r="E37" s="140"/>
      <c r="F37" s="85"/>
      <c r="G37" s="146" t="s">
        <v>47</v>
      </c>
    </row>
    <row r="38" spans="1:7" x14ac:dyDescent="0.2">
      <c r="A38" s="139"/>
      <c r="B38" s="140"/>
      <c r="C38" s="140"/>
      <c r="D38" s="31"/>
      <c r="E38" s="140"/>
      <c r="F38" s="85"/>
      <c r="G38" s="86"/>
    </row>
    <row r="39" spans="1:7" x14ac:dyDescent="0.2">
      <c r="A39" s="33"/>
      <c r="B39" s="34"/>
      <c r="C39" s="34"/>
      <c r="D39" s="25"/>
      <c r="E39" s="34"/>
      <c r="F39" s="87"/>
      <c r="G39" s="88"/>
    </row>
    <row r="48" spans="1:7" x14ac:dyDescent="0.2">
      <c r="G48" s="75"/>
    </row>
    <row r="49" spans="7:7" x14ac:dyDescent="0.2">
      <c r="G49" s="75"/>
    </row>
    <row r="50" spans="7:7" x14ac:dyDescent="0.2">
      <c r="G50" s="75"/>
    </row>
  </sheetData>
  <autoFilter ref="A7:G31"/>
  <mergeCells count="2">
    <mergeCell ref="A37:C37"/>
    <mergeCell ref="A1:G1"/>
  </mergeCells>
  <printOptions horizontalCentered="1"/>
  <pageMargins left="0.19685039370078741" right="0.19685039370078741" top="0.86614173228346458" bottom="0.78740157480314965" header="0.51181102362204722" footer="0.51181102362204722"/>
  <pageSetup paperSize="9" scale="81" fitToHeight="0" orientation="landscape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32"/>
  <sheetViews>
    <sheetView showGridLines="0" view="pageBreakPreview" zoomScale="85" zoomScaleNormal="75" zoomScaleSheetLayoutView="85" workbookViewId="0">
      <pane xSplit="2" ySplit="8" topLeftCell="C9" activePane="bottomRight" state="frozen"/>
      <selection pane="topRight" activeCell="C1" sqref="C1"/>
      <selection pane="bottomLeft" activeCell="A8" sqref="A8"/>
      <selection pane="bottomRight" activeCell="E36" sqref="E36"/>
    </sheetView>
  </sheetViews>
  <sheetFormatPr defaultColWidth="9.140625" defaultRowHeight="12.75" x14ac:dyDescent="0.2"/>
  <cols>
    <col min="1" max="1" width="6.85546875" style="15" customWidth="1"/>
    <col min="2" max="2" width="44.140625" style="95" bestFit="1" customWidth="1"/>
    <col min="3" max="7" width="20.7109375" style="15" customWidth="1"/>
    <col min="8" max="8" width="9.140625" style="15"/>
    <col min="9" max="9" width="11" style="15" bestFit="1" customWidth="1"/>
    <col min="10" max="16384" width="9.140625" style="15"/>
  </cols>
  <sheetData>
    <row r="1" spans="1:9" s="14" customFormat="1" ht="69.95" customHeight="1" x14ac:dyDescent="0.2">
      <c r="A1" s="45"/>
      <c r="B1" s="92"/>
      <c r="C1" s="46"/>
      <c r="D1" s="46"/>
      <c r="E1" s="46"/>
      <c r="F1" s="46"/>
      <c r="G1" s="47"/>
    </row>
    <row r="2" spans="1:9" s="14" customFormat="1" ht="3" customHeight="1" x14ac:dyDescent="0.2">
      <c r="A2" s="45"/>
      <c r="B2" s="92"/>
      <c r="C2" s="46"/>
      <c r="D2" s="46"/>
      <c r="E2" s="46"/>
      <c r="F2" s="46"/>
      <c r="G2" s="47"/>
    </row>
    <row r="3" spans="1:9" s="14" customFormat="1" x14ac:dyDescent="0.2">
      <c r="A3" s="185" t="s">
        <v>67</v>
      </c>
      <c r="B3" s="186"/>
      <c r="C3" s="186"/>
      <c r="D3" s="186"/>
      <c r="E3" s="186"/>
      <c r="F3" s="186"/>
      <c r="G3" s="187"/>
      <c r="H3" s="18"/>
    </row>
    <row r="4" spans="1:9" s="14" customFormat="1" ht="3" customHeight="1" x14ac:dyDescent="0.2">
      <c r="A4" s="48"/>
      <c r="B4" s="82"/>
      <c r="C4" s="2"/>
      <c r="D4" s="2"/>
      <c r="E4" s="2"/>
      <c r="F4" s="2"/>
      <c r="G4" s="49"/>
      <c r="H4" s="18"/>
    </row>
    <row r="5" spans="1:9" s="14" customFormat="1" ht="11.25" customHeight="1" x14ac:dyDescent="0.2">
      <c r="A5" s="48" t="str">
        <f>'MM CALC'!A3</f>
        <v>PREFEITURA MUNICIPAL DE XXXXX</v>
      </c>
      <c r="B5" s="82"/>
      <c r="C5" s="2"/>
      <c r="D5" s="2"/>
      <c r="E5" s="2"/>
      <c r="F5" s="2"/>
      <c r="G5" s="49"/>
      <c r="H5" s="18"/>
    </row>
    <row r="6" spans="1:9" s="14" customFormat="1" x14ac:dyDescent="0.2">
      <c r="A6" s="48" t="str">
        <f>'MM CALC'!A4</f>
        <v>OBRA: CONSTRUÇÃO DE QUADRA POLIESPORTIVA OFICIAL SEM ALAMBRADO</v>
      </c>
      <c r="B6" s="82"/>
      <c r="C6" s="56"/>
      <c r="D6" s="131"/>
      <c r="E6" s="56" t="s">
        <v>66</v>
      </c>
      <c r="F6" s="131">
        <f>'PLAN ORÇ'!I36</f>
        <v>0</v>
      </c>
      <c r="G6" s="1" t="str">
        <f>'MM CALC'!E3</f>
        <v>DATA: XX/XX/XXXX</v>
      </c>
    </row>
    <row r="7" spans="1:9" s="14" customFormat="1" x14ac:dyDescent="0.2">
      <c r="A7" s="48" t="str">
        <f>'MM CALC'!A5</f>
        <v>LOCAL: RUA/AVENIDA XXXXX, Nº XXX, BAIRRO XXX - CIDADE XXXX, MINAS GERAIS</v>
      </c>
      <c r="B7" s="82"/>
      <c r="C7" s="2"/>
      <c r="D7" s="2"/>
      <c r="E7" s="2"/>
      <c r="F7" s="2"/>
      <c r="G7" s="49"/>
    </row>
    <row r="8" spans="1:9" ht="25.5" x14ac:dyDescent="0.2">
      <c r="A8" s="114" t="s">
        <v>0</v>
      </c>
      <c r="B8" s="114" t="s">
        <v>1</v>
      </c>
      <c r="C8" s="126" t="s">
        <v>39</v>
      </c>
      <c r="D8" s="91" t="s">
        <v>19</v>
      </c>
      <c r="E8" s="91" t="s">
        <v>20</v>
      </c>
      <c r="F8" s="91" t="s">
        <v>110</v>
      </c>
      <c r="G8" s="91" t="s">
        <v>8</v>
      </c>
    </row>
    <row r="9" spans="1:9" x14ac:dyDescent="0.2">
      <c r="A9" s="207">
        <f>'PLAN ORÇ'!A13</f>
        <v>1</v>
      </c>
      <c r="B9" s="208" t="str">
        <f>'PLAN ORÇ'!D13</f>
        <v>SERVIÇOS PRELIMINARES</v>
      </c>
      <c r="C9" s="44" t="e">
        <f>C10/$C$22</f>
        <v>#DIV/0!</v>
      </c>
      <c r="D9" s="44" t="e">
        <f>D10/$C$22</f>
        <v>#DIV/0!</v>
      </c>
      <c r="E9" s="44"/>
      <c r="F9" s="44"/>
      <c r="G9" s="44" t="e">
        <f>SUM(D9:F9)</f>
        <v>#DIV/0!</v>
      </c>
    </row>
    <row r="10" spans="1:9" x14ac:dyDescent="0.2">
      <c r="A10" s="207"/>
      <c r="B10" s="209"/>
      <c r="C10" s="39">
        <f>'PLAN ORÇ'!I13</f>
        <v>0</v>
      </c>
      <c r="D10" s="39">
        <f>C10</f>
        <v>0</v>
      </c>
      <c r="E10" s="39"/>
      <c r="F10" s="39"/>
      <c r="G10" s="39">
        <f>ROUND(SUM(D10:F10),2)</f>
        <v>0</v>
      </c>
      <c r="I10" s="50"/>
    </row>
    <row r="11" spans="1:9" x14ac:dyDescent="0.2">
      <c r="A11" s="212">
        <f>'PLAN ORÇ'!A17</f>
        <v>2</v>
      </c>
      <c r="B11" s="208" t="str">
        <f>'PLAN ORÇ'!D17</f>
        <v>TRABALHOS EM TERRA</v>
      </c>
      <c r="C11" s="44" t="e">
        <f>C12/$C$22</f>
        <v>#DIV/0!</v>
      </c>
      <c r="D11" s="44" t="e">
        <f>D12/$C$22</f>
        <v>#DIV/0!</v>
      </c>
      <c r="E11" s="44"/>
      <c r="F11" s="44"/>
      <c r="G11" s="44" t="e">
        <f>SUM(D11:F11)</f>
        <v>#DIV/0!</v>
      </c>
    </row>
    <row r="12" spans="1:9" x14ac:dyDescent="0.2">
      <c r="A12" s="213"/>
      <c r="B12" s="209"/>
      <c r="C12" s="39">
        <f>'PLAN ORÇ'!I17</f>
        <v>0</v>
      </c>
      <c r="D12" s="39">
        <f>C12</f>
        <v>0</v>
      </c>
      <c r="E12" s="39"/>
      <c r="F12" s="39"/>
      <c r="G12" s="39">
        <f>ROUND(SUM(D12:F12),2)</f>
        <v>0</v>
      </c>
      <c r="I12" s="50"/>
    </row>
    <row r="13" spans="1:9" ht="12.75" customHeight="1" x14ac:dyDescent="0.2">
      <c r="A13" s="212">
        <f>'PLAN ORÇ'!A22</f>
        <v>3</v>
      </c>
      <c r="B13" s="208" t="str">
        <f>'PLAN ORÇ'!D22</f>
        <v>PISOS</v>
      </c>
      <c r="C13" s="44" t="e">
        <f>C14/$C$22</f>
        <v>#DIV/0!</v>
      </c>
      <c r="D13" s="174"/>
      <c r="E13" s="44" t="e">
        <f>E14/$C$22</f>
        <v>#DIV/0!</v>
      </c>
      <c r="F13" s="44"/>
      <c r="G13" s="44" t="e">
        <f>SUM(E13:F13)</f>
        <v>#DIV/0!</v>
      </c>
    </row>
    <row r="14" spans="1:9" x14ac:dyDescent="0.2">
      <c r="A14" s="213"/>
      <c r="B14" s="209"/>
      <c r="C14" s="39">
        <f>'PLAN ORÇ'!I22</f>
        <v>0</v>
      </c>
      <c r="D14" s="175"/>
      <c r="E14" s="39">
        <f>C14</f>
        <v>0</v>
      </c>
      <c r="F14" s="39"/>
      <c r="G14" s="39">
        <f>ROUND(SUM(E14:F14),2)</f>
        <v>0</v>
      </c>
      <c r="I14" s="50"/>
    </row>
    <row r="15" spans="1:9" ht="12.75" customHeight="1" x14ac:dyDescent="0.2">
      <c r="A15" s="212">
        <f>'PLAN ORÇ'!A26</f>
        <v>4</v>
      </c>
      <c r="B15" s="208" t="str">
        <f>'PLAN ORÇ'!D26</f>
        <v>PINTURA</v>
      </c>
      <c r="C15" s="44" t="e">
        <f>C16/$C$22</f>
        <v>#DIV/0!</v>
      </c>
      <c r="D15" s="44"/>
      <c r="E15" s="44"/>
      <c r="F15" s="44" t="e">
        <f>F16/$C$22</f>
        <v>#DIV/0!</v>
      </c>
      <c r="G15" s="44" t="e">
        <f>SUM(D15:F15)</f>
        <v>#DIV/0!</v>
      </c>
    </row>
    <row r="16" spans="1:9" x14ac:dyDescent="0.2">
      <c r="A16" s="213"/>
      <c r="B16" s="209"/>
      <c r="C16" s="39">
        <f>'PLAN ORÇ'!I26</f>
        <v>0</v>
      </c>
      <c r="D16" s="39"/>
      <c r="E16" s="39"/>
      <c r="F16" s="39">
        <f>C16</f>
        <v>0</v>
      </c>
      <c r="G16" s="39">
        <f>ROUND(SUM(D16:F16),2)</f>
        <v>0</v>
      </c>
      <c r="I16" s="50"/>
    </row>
    <row r="17" spans="1:9" ht="12.75" customHeight="1" x14ac:dyDescent="0.2">
      <c r="A17" s="212">
        <f>'PLAN ORÇ'!A30</f>
        <v>5</v>
      </c>
      <c r="B17" s="208" t="str">
        <f>'PLAN ORÇ'!D30</f>
        <v>EQUIPAMENTOS ESPORTIVOS</v>
      </c>
      <c r="C17" s="44" t="e">
        <f>C18/$C$22</f>
        <v>#DIV/0!</v>
      </c>
      <c r="D17" s="44"/>
      <c r="E17" s="44"/>
      <c r="F17" s="44" t="e">
        <f>F18/$C$22</f>
        <v>#DIV/0!</v>
      </c>
      <c r="G17" s="44" t="e">
        <f>SUM(D17:F17)</f>
        <v>#DIV/0!</v>
      </c>
    </row>
    <row r="18" spans="1:9" x14ac:dyDescent="0.2">
      <c r="A18" s="213"/>
      <c r="B18" s="209"/>
      <c r="C18" s="39">
        <f>'PLAN ORÇ'!I30</f>
        <v>0</v>
      </c>
      <c r="D18" s="39"/>
      <c r="E18" s="39"/>
      <c r="F18" s="39">
        <f>C18</f>
        <v>0</v>
      </c>
      <c r="G18" s="39">
        <f>ROUND(SUM(D18:F18),2)</f>
        <v>0</v>
      </c>
      <c r="I18" s="50"/>
    </row>
    <row r="19" spans="1:9" ht="12.75" customHeight="1" x14ac:dyDescent="0.2">
      <c r="A19" s="212">
        <f>'PLAN ORÇ'!A34</f>
        <v>6</v>
      </c>
      <c r="B19" s="208" t="str">
        <f>'PLAN ORÇ'!D34</f>
        <v>LIMPEZA DE OBRA</v>
      </c>
      <c r="C19" s="44" t="e">
        <f>C20/$C$22</f>
        <v>#DIV/0!</v>
      </c>
      <c r="D19" s="44"/>
      <c r="E19" s="44"/>
      <c r="F19" s="44" t="e">
        <f>F20/$C$22</f>
        <v>#DIV/0!</v>
      </c>
      <c r="G19" s="44" t="e">
        <f>SUM(D19:F19)</f>
        <v>#DIV/0!</v>
      </c>
    </row>
    <row r="20" spans="1:9" x14ac:dyDescent="0.2">
      <c r="A20" s="213"/>
      <c r="B20" s="209"/>
      <c r="C20" s="39">
        <f>'PLAN ORÇ'!I34</f>
        <v>0</v>
      </c>
      <c r="D20" s="39"/>
      <c r="E20" s="39"/>
      <c r="F20" s="39">
        <f>C20</f>
        <v>0</v>
      </c>
      <c r="G20" s="39">
        <f>ROUND(SUM(D20:F20),2)</f>
        <v>0</v>
      </c>
      <c r="I20" s="50"/>
    </row>
    <row r="21" spans="1:9" x14ac:dyDescent="0.2">
      <c r="A21" s="210" t="s">
        <v>8</v>
      </c>
      <c r="B21" s="210"/>
      <c r="C21" s="40" t="e">
        <f>C9+C11+C13+C15+C17+C19</f>
        <v>#DIV/0!</v>
      </c>
      <c r="D21" s="40" t="e">
        <f t="shared" ref="D21:F21" si="0">D9+D11+D13+D15+D17+D19</f>
        <v>#DIV/0!</v>
      </c>
      <c r="E21" s="40" t="e">
        <f t="shared" si="0"/>
        <v>#DIV/0!</v>
      </c>
      <c r="F21" s="40" t="e">
        <f t="shared" si="0"/>
        <v>#DIV/0!</v>
      </c>
      <c r="G21" s="40" t="e">
        <f>SUM(D21:F21)</f>
        <v>#DIV/0!</v>
      </c>
    </row>
    <row r="22" spans="1:9" x14ac:dyDescent="0.2">
      <c r="A22" s="211"/>
      <c r="B22" s="211"/>
      <c r="C22" s="41">
        <f>C10+C12+C14+C16+C18+C20</f>
        <v>0</v>
      </c>
      <c r="D22" s="41">
        <f t="shared" ref="D22:E22" si="1">D10+D12+D14+D16+D18+D20</f>
        <v>0</v>
      </c>
      <c r="E22" s="41">
        <f t="shared" si="1"/>
        <v>0</v>
      </c>
      <c r="F22" s="41">
        <f>F10+F12+F14+F16+F18+F20</f>
        <v>0</v>
      </c>
      <c r="G22" s="41">
        <f>SUM(D22:F22)</f>
        <v>0</v>
      </c>
    </row>
    <row r="23" spans="1:9" x14ac:dyDescent="0.2">
      <c r="A23" s="132"/>
      <c r="B23" s="90"/>
      <c r="C23" s="35"/>
      <c r="D23" s="36"/>
      <c r="E23" s="36"/>
      <c r="F23" s="36"/>
      <c r="G23" s="37"/>
    </row>
    <row r="24" spans="1:9" x14ac:dyDescent="0.2">
      <c r="A24" s="132"/>
      <c r="B24" s="90"/>
      <c r="C24" s="35"/>
      <c r="D24" s="36"/>
      <c r="E24" s="36"/>
      <c r="F24" s="36"/>
      <c r="G24" s="37"/>
    </row>
    <row r="25" spans="1:9" x14ac:dyDescent="0.2">
      <c r="A25" s="26"/>
      <c r="B25" s="90"/>
      <c r="C25" s="18"/>
      <c r="D25" s="18"/>
      <c r="E25" s="18"/>
      <c r="F25" s="18"/>
      <c r="G25" s="38"/>
    </row>
    <row r="26" spans="1:9" x14ac:dyDescent="0.2">
      <c r="A26" s="26"/>
      <c r="B26" s="107" t="s">
        <v>31</v>
      </c>
      <c r="C26" s="18"/>
      <c r="D26" s="107" t="s">
        <v>31</v>
      </c>
      <c r="E26" s="54"/>
      <c r="F26" s="54"/>
      <c r="G26" s="38"/>
      <c r="I26" s="50"/>
    </row>
    <row r="27" spans="1:9" x14ac:dyDescent="0.2">
      <c r="A27" s="26"/>
      <c r="B27" s="73" t="str">
        <f>'MM CALC'!D36</f>
        <v>Nome do profissional responsável</v>
      </c>
      <c r="C27" s="18"/>
      <c r="D27" s="106" t="str">
        <f>'MM CALC'!G36</f>
        <v>Nome do Prefeito</v>
      </c>
      <c r="E27" s="133"/>
      <c r="F27" s="133"/>
      <c r="G27" s="38"/>
    </row>
    <row r="28" spans="1:9" x14ac:dyDescent="0.2">
      <c r="A28" s="26"/>
      <c r="B28" s="107" t="str">
        <f>'MM CALC'!D37</f>
        <v xml:space="preserve">Engenheiro Civil? Arquiteto? CREA? CAU? nº XXXXXX/D </v>
      </c>
      <c r="C28" s="18"/>
      <c r="D28" s="107" t="str">
        <f>'MM CALC'!G37</f>
        <v>Prefeito Municipal de XXXX</v>
      </c>
      <c r="E28" s="134"/>
      <c r="F28" s="134"/>
      <c r="G28" s="38"/>
    </row>
    <row r="29" spans="1:9" x14ac:dyDescent="0.2">
      <c r="A29" s="26"/>
      <c r="B29" s="93"/>
      <c r="C29" s="18"/>
      <c r="D29" s="18"/>
      <c r="E29" s="18"/>
      <c r="F29" s="18"/>
      <c r="G29" s="38"/>
    </row>
    <row r="30" spans="1:9" x14ac:dyDescent="0.2">
      <c r="A30" s="26"/>
      <c r="B30" s="93"/>
      <c r="C30" s="18"/>
      <c r="D30" s="18"/>
      <c r="E30" s="18"/>
      <c r="F30" s="18"/>
      <c r="G30" s="38"/>
    </row>
    <row r="31" spans="1:9" x14ac:dyDescent="0.2">
      <c r="A31" s="51"/>
      <c r="B31" s="94"/>
      <c r="C31" s="52"/>
      <c r="D31" s="52"/>
      <c r="E31" s="52"/>
      <c r="F31" s="52"/>
      <c r="G31" s="53"/>
      <c r="I31" s="50"/>
    </row>
    <row r="32" spans="1:9" x14ac:dyDescent="0.2">
      <c r="I32" s="50"/>
    </row>
  </sheetData>
  <mergeCells count="14">
    <mergeCell ref="A3:G3"/>
    <mergeCell ref="A9:A10"/>
    <mergeCell ref="B9:B10"/>
    <mergeCell ref="A21:B22"/>
    <mergeCell ref="A11:A12"/>
    <mergeCell ref="B11:B12"/>
    <mergeCell ref="A13:A14"/>
    <mergeCell ref="B13:B14"/>
    <mergeCell ref="A15:A16"/>
    <mergeCell ref="B15:B16"/>
    <mergeCell ref="A17:A18"/>
    <mergeCell ref="B17:B18"/>
    <mergeCell ref="A19:A20"/>
    <mergeCell ref="B19:B20"/>
  </mergeCells>
  <printOptions horizontalCentered="1"/>
  <pageMargins left="0.39370078740157483" right="0.39370078740157483" top="0.86614173228346458" bottom="0.59055118110236227" header="0.31496062992125984" footer="0.31496062992125984"/>
  <pageSetup paperSize="9" scale="90" orientation="landscape" horizontalDpi="4294967292" verticalDpi="1200" r:id="rId1"/>
  <ignoredErrors>
    <ignoredError sqref="C9:G9" evalError="1"/>
    <ignoredError sqref="C10:G22" evalError="1" formula="1"/>
  </ignoredErrors>
  <drawing r:id="rId2"/>
  <legacyDrawing r:id="rId3"/>
  <oleObjects>
    <mc:AlternateContent xmlns:mc="http://schemas.openxmlformats.org/markup-compatibility/2006">
      <mc:Choice Requires="x14">
        <oleObject progId="Word.Picture.8" shapeId="8193" r:id="rId4">
          <objectPr defaultSize="0" autoPict="0" r:id="rId5">
            <anchor moveWithCells="1">
              <from>
                <xdr:col>0</xdr:col>
                <xdr:colOff>257175</xdr:colOff>
                <xdr:row>0</xdr:row>
                <xdr:rowOff>123825</xdr:rowOff>
              </from>
              <to>
                <xdr:col>1</xdr:col>
                <xdr:colOff>723900</xdr:colOff>
                <xdr:row>0</xdr:row>
                <xdr:rowOff>809625</xdr:rowOff>
              </to>
            </anchor>
          </objectPr>
        </oleObject>
      </mc:Choice>
      <mc:Fallback>
        <oleObject progId="Word.Picture.8" shapeId="819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6</vt:i4>
      </vt:variant>
    </vt:vector>
  </HeadingPairs>
  <TitlesOfParts>
    <vt:vector size="9" baseType="lpstr">
      <vt:lpstr>PLAN ORÇ</vt:lpstr>
      <vt:lpstr>MM CALC</vt:lpstr>
      <vt:lpstr>CRON</vt:lpstr>
      <vt:lpstr>CRON!Area_de_impressao</vt:lpstr>
      <vt:lpstr>'MM CALC'!Area_de_impressao</vt:lpstr>
      <vt:lpstr>'PLAN ORÇ'!Area_de_impressao</vt:lpstr>
      <vt:lpstr>Fonte</vt:lpstr>
      <vt:lpstr>'MM CALC'!Titulos_de_impressao</vt:lpstr>
      <vt:lpstr>'PLAN ORÇ'!Titulos_de_impressao</vt:lpstr>
    </vt:vector>
  </TitlesOfParts>
  <Company>EMPRESARIAL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Denise Pontes Marques (SETOP)</cp:lastModifiedBy>
  <cp:lastPrinted>2019-11-20T11:15:43Z</cp:lastPrinted>
  <dcterms:created xsi:type="dcterms:W3CDTF">2010-03-02T12:32:19Z</dcterms:created>
  <dcterms:modified xsi:type="dcterms:W3CDTF">2019-11-25T12:35:48Z</dcterms:modified>
</cp:coreProperties>
</file>